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15600" windowHeight="7920" activeTab="2"/>
  </bookViews>
  <sheets>
    <sheet name="Child Budget" sheetId="5" r:id="rId1"/>
    <sheet name="Revenue" sheetId="1" r:id="rId2"/>
    <sheet name="Capital" sheetId="3" r:id="rId3"/>
  </sheets>
  <calcPr calcId="144525"/>
</workbook>
</file>

<file path=xl/calcChain.xml><?xml version="1.0" encoding="utf-8"?>
<calcChain xmlns="http://schemas.openxmlformats.org/spreadsheetml/2006/main">
  <c r="BF31" i="5" l="1"/>
  <c r="BC31" i="5"/>
  <c r="AW31" i="5"/>
  <c r="BF30" i="5"/>
  <c r="BC30" i="5"/>
  <c r="AW30" i="5"/>
  <c r="AV28" i="5"/>
  <c r="AW28" i="5"/>
  <c r="AX28" i="5"/>
  <c r="AY28" i="5"/>
  <c r="AZ28" i="5"/>
  <c r="BA28" i="5"/>
  <c r="BB28" i="5"/>
  <c r="BC28" i="5"/>
  <c r="BD28" i="5"/>
  <c r="BE28" i="5"/>
  <c r="BF28" i="5"/>
  <c r="AU28" i="5"/>
  <c r="AV27" i="5"/>
  <c r="AW27" i="5"/>
  <c r="AX27" i="5"/>
  <c r="AY27" i="5"/>
  <c r="AZ27" i="5"/>
  <c r="BA27" i="5"/>
  <c r="BB27" i="5"/>
  <c r="BC27" i="5"/>
  <c r="BD27" i="5"/>
  <c r="BE27" i="5"/>
  <c r="BF27" i="5"/>
  <c r="AU27" i="5"/>
  <c r="AV25" i="5"/>
  <c r="AW25" i="5"/>
  <c r="AX25" i="5"/>
  <c r="AY25" i="5"/>
  <c r="AZ25" i="5"/>
  <c r="BA25" i="5"/>
  <c r="BB25" i="5"/>
  <c r="BC25" i="5"/>
  <c r="BD25" i="5"/>
  <c r="BE25" i="5"/>
  <c r="BF25" i="5"/>
  <c r="AU25" i="5"/>
  <c r="BD24" i="5"/>
  <c r="BF24" i="5"/>
  <c r="BA24" i="5"/>
  <c r="BC24" i="5"/>
  <c r="AU24" i="5"/>
  <c r="AW24" i="5"/>
  <c r="BD23" i="5"/>
  <c r="BE23" i="5"/>
  <c r="BF23" i="5"/>
  <c r="BA23" i="5"/>
  <c r="BB23" i="5"/>
  <c r="BC23" i="5"/>
  <c r="AU23" i="5"/>
  <c r="AV23" i="5"/>
  <c r="AW23" i="5"/>
  <c r="AV21" i="5"/>
  <c r="AW21" i="5"/>
  <c r="AX21" i="5"/>
  <c r="AY21" i="5"/>
  <c r="AZ21" i="5"/>
  <c r="BA21" i="5"/>
  <c r="BB21" i="5"/>
  <c r="BC21" i="5"/>
  <c r="BD21" i="5"/>
  <c r="BE21" i="5"/>
  <c r="BF21" i="5"/>
  <c r="AU21" i="5"/>
  <c r="BD20" i="5"/>
  <c r="BF20" i="5"/>
  <c r="BA20" i="5"/>
  <c r="BC20" i="5"/>
  <c r="AU20" i="5"/>
  <c r="AW20" i="5"/>
  <c r="BD19" i="5"/>
  <c r="BF19" i="5"/>
  <c r="BA19" i="5"/>
  <c r="BC19" i="5"/>
  <c r="AU19" i="5"/>
  <c r="AW19" i="5"/>
  <c r="AV17" i="5"/>
  <c r="AW17" i="5"/>
  <c r="AX17" i="5"/>
  <c r="AY17" i="5"/>
  <c r="AZ17" i="5"/>
  <c r="BA17" i="5"/>
  <c r="BB17" i="5"/>
  <c r="BC17" i="5"/>
  <c r="BD17" i="5"/>
  <c r="BE17" i="5"/>
  <c r="BF17" i="5"/>
  <c r="AU17" i="5"/>
  <c r="BD16" i="5"/>
  <c r="BE16" i="5"/>
  <c r="BF16" i="5"/>
  <c r="BA16" i="5"/>
  <c r="BB16" i="5"/>
  <c r="BC16" i="5"/>
  <c r="AU16" i="5"/>
  <c r="AV16" i="5"/>
  <c r="AW16" i="5"/>
  <c r="BD15" i="5"/>
  <c r="BF15" i="5"/>
  <c r="BA15" i="5"/>
  <c r="BC15" i="5"/>
  <c r="AU15" i="5"/>
  <c r="AW15" i="5"/>
  <c r="BD14" i="5"/>
  <c r="BE14" i="5"/>
  <c r="BF14" i="5"/>
  <c r="BA14" i="5"/>
  <c r="BB14" i="5"/>
  <c r="BC14" i="5"/>
  <c r="AU14" i="5"/>
  <c r="AV14" i="5"/>
  <c r="AW14" i="5"/>
  <c r="BD13" i="5"/>
  <c r="BE13" i="5"/>
  <c r="BF13" i="5"/>
  <c r="BA13" i="5"/>
  <c r="BB13" i="5"/>
  <c r="BC13" i="5"/>
  <c r="AU13" i="5"/>
  <c r="AV13" i="5"/>
  <c r="AW13" i="5"/>
  <c r="BD12" i="5"/>
  <c r="BF12" i="5"/>
  <c r="BA12" i="5"/>
  <c r="BC12" i="5"/>
  <c r="AU12" i="5"/>
  <c r="AW12" i="5"/>
  <c r="AV10" i="5"/>
  <c r="AW10" i="5"/>
  <c r="AX10" i="5"/>
  <c r="AY10" i="5"/>
  <c r="AZ10" i="5"/>
  <c r="BA10" i="5"/>
  <c r="BB10" i="5"/>
  <c r="BC10" i="5"/>
  <c r="BD10" i="5"/>
  <c r="BE10" i="5"/>
  <c r="BF10" i="5"/>
  <c r="AU10" i="5"/>
  <c r="BD9" i="5"/>
  <c r="BE9" i="5"/>
  <c r="BF9" i="5"/>
  <c r="BA9" i="5"/>
  <c r="BB9" i="5"/>
  <c r="BC9" i="5"/>
  <c r="AU9" i="5"/>
  <c r="AV9" i="5"/>
  <c r="AW9" i="5"/>
  <c r="BD8" i="5"/>
  <c r="BE8" i="5"/>
  <c r="BF8" i="5"/>
  <c r="BA8" i="5"/>
  <c r="BB8" i="5"/>
  <c r="BC8" i="5"/>
  <c r="AU8" i="5"/>
  <c r="AV8" i="5"/>
  <c r="AW8" i="5"/>
  <c r="BD7" i="5"/>
  <c r="BE7" i="5"/>
  <c r="BF7" i="5"/>
  <c r="BA7" i="5"/>
  <c r="BB7" i="5"/>
  <c r="BC7" i="5"/>
  <c r="AU7" i="5"/>
  <c r="AV7" i="5"/>
  <c r="AW7" i="5"/>
  <c r="BX87" i="3"/>
  <c r="BU87" i="3"/>
  <c r="BO87" i="3"/>
  <c r="BN86" i="3"/>
  <c r="BO86" i="3"/>
  <c r="BP86" i="3"/>
  <c r="BQ86" i="3"/>
  <c r="BR86" i="3"/>
  <c r="BS86" i="3"/>
  <c r="BT86" i="3"/>
  <c r="BU86" i="3"/>
  <c r="BV86" i="3"/>
  <c r="BW86" i="3"/>
  <c r="BX86" i="3"/>
  <c r="BM86" i="3"/>
  <c r="BX84" i="3"/>
  <c r="BU84" i="3"/>
  <c r="BO84" i="3"/>
  <c r="BN80" i="3"/>
  <c r="BO80" i="3"/>
  <c r="BP80" i="3"/>
  <c r="BQ80" i="3"/>
  <c r="BR80" i="3"/>
  <c r="BS80" i="3"/>
  <c r="BT80" i="3"/>
  <c r="BU80" i="3"/>
  <c r="BV80" i="3"/>
  <c r="BW80" i="3"/>
  <c r="BX80" i="3"/>
  <c r="BM80" i="3"/>
  <c r="BN79" i="3"/>
  <c r="BO79" i="3"/>
  <c r="BP79" i="3"/>
  <c r="BQ79" i="3"/>
  <c r="BR79" i="3"/>
  <c r="BS79" i="3"/>
  <c r="BT79" i="3"/>
  <c r="BU79" i="3"/>
  <c r="BV79" i="3"/>
  <c r="BW79" i="3"/>
  <c r="BX79" i="3"/>
  <c r="BM79" i="3"/>
  <c r="BX78" i="3"/>
  <c r="BX76" i="3"/>
  <c r="BU76" i="3"/>
  <c r="BO76" i="3"/>
  <c r="BX75" i="3"/>
  <c r="BX73" i="3"/>
  <c r="BX65" i="3"/>
  <c r="BU65" i="3"/>
  <c r="BO65" i="3"/>
  <c r="BO17" i="3"/>
  <c r="BO18" i="3"/>
  <c r="BO29" i="3"/>
  <c r="BO30" i="3"/>
  <c r="BO34" i="3"/>
  <c r="BO46" i="3"/>
  <c r="BO52" i="3"/>
  <c r="BO57" i="3"/>
  <c r="BO60" i="3"/>
  <c r="BO64" i="3"/>
  <c r="BN64" i="3"/>
  <c r="BM64" i="3"/>
  <c r="BS64" i="3"/>
  <c r="BT64" i="3"/>
  <c r="BU17" i="3"/>
  <c r="BU18" i="3"/>
  <c r="BU19" i="3"/>
  <c r="BU20" i="3"/>
  <c r="BU29" i="3"/>
  <c r="BU30" i="3"/>
  <c r="BU32" i="3"/>
  <c r="BU33" i="3"/>
  <c r="BU34" i="3"/>
  <c r="BU35" i="3"/>
  <c r="BU37" i="3"/>
  <c r="BU39" i="3"/>
  <c r="BU44" i="3"/>
  <c r="BU45" i="3"/>
  <c r="BU52" i="3"/>
  <c r="BU57" i="3"/>
  <c r="BU60" i="3"/>
  <c r="BU64" i="3"/>
  <c r="BV64" i="3"/>
  <c r="BW64" i="3"/>
  <c r="BX17" i="3"/>
  <c r="BX18" i="3"/>
  <c r="BX19" i="3"/>
  <c r="BX20" i="3"/>
  <c r="BX29" i="3"/>
  <c r="BX30" i="3"/>
  <c r="BX32" i="3"/>
  <c r="BX33" i="3"/>
  <c r="BX34" i="3"/>
  <c r="BX35" i="3"/>
  <c r="BX37" i="3"/>
  <c r="BX39" i="3"/>
  <c r="BX43" i="3"/>
  <c r="BX44" i="3"/>
  <c r="BX45" i="3"/>
  <c r="BX46" i="3"/>
  <c r="BX52" i="3"/>
  <c r="BX53" i="3"/>
  <c r="BX54" i="3"/>
  <c r="BX57" i="3"/>
  <c r="BX58" i="3"/>
  <c r="BX60" i="3"/>
  <c r="BX62" i="3"/>
  <c r="BX63" i="3"/>
  <c r="BX64" i="3"/>
  <c r="BR63" i="3"/>
  <c r="BR62" i="3"/>
  <c r="BR58" i="3"/>
  <c r="BR54" i="3"/>
  <c r="BR32" i="3"/>
  <c r="BX12" i="3"/>
  <c r="BU12" i="3"/>
  <c r="BO12" i="3"/>
  <c r="BN7" i="3"/>
  <c r="BN11" i="3"/>
  <c r="BO5" i="3"/>
  <c r="BO6" i="3"/>
  <c r="BO7" i="3"/>
  <c r="BO9" i="3"/>
  <c r="BO11" i="3"/>
  <c r="BP7" i="3"/>
  <c r="BP11" i="3"/>
  <c r="BQ7" i="3"/>
  <c r="BQ11" i="3"/>
  <c r="BR5" i="3"/>
  <c r="BR6" i="3"/>
  <c r="BR7" i="3"/>
  <c r="BR9" i="3"/>
  <c r="BR11" i="3"/>
  <c r="BS7" i="3"/>
  <c r="BS11" i="3"/>
  <c r="BT7" i="3"/>
  <c r="BT11" i="3"/>
  <c r="BU5" i="3"/>
  <c r="BU6" i="3"/>
  <c r="BU7" i="3"/>
  <c r="BU9" i="3"/>
  <c r="BU11" i="3"/>
  <c r="BV7" i="3"/>
  <c r="BV11" i="3"/>
  <c r="BW7" i="3"/>
  <c r="BW11" i="3"/>
  <c r="BX5" i="3"/>
  <c r="BX6" i="3"/>
  <c r="BX7" i="3"/>
  <c r="BX9" i="3"/>
  <c r="BX11" i="3"/>
  <c r="BM7" i="3"/>
  <c r="BM11" i="3"/>
  <c r="BX10" i="3"/>
  <c r="BU10" i="3"/>
  <c r="BO10" i="3"/>
  <c r="BM229" i="1"/>
  <c r="BN229" i="1"/>
  <c r="BO229" i="1"/>
  <c r="BP229" i="1"/>
  <c r="BQ229" i="1"/>
  <c r="BR229" i="1"/>
  <c r="BS229" i="1"/>
  <c r="BT229" i="1"/>
  <c r="BU229" i="1"/>
  <c r="BV229" i="1"/>
  <c r="BW229" i="1"/>
  <c r="BX229" i="1"/>
  <c r="BM228" i="1"/>
  <c r="BN228" i="1"/>
  <c r="BO228" i="1"/>
  <c r="BP228" i="1"/>
  <c r="BQ228" i="1"/>
  <c r="BR228" i="1"/>
  <c r="BS228" i="1"/>
  <c r="BT228" i="1"/>
  <c r="BU228" i="1"/>
  <c r="BV228" i="1"/>
  <c r="BW228" i="1"/>
  <c r="BX228" i="1"/>
  <c r="BX227" i="1"/>
  <c r="BU227" i="1"/>
  <c r="BO227" i="1"/>
  <c r="BX226" i="1"/>
  <c r="BU226" i="1"/>
  <c r="BO226" i="1"/>
  <c r="BX223" i="1"/>
  <c r="BU223" i="1"/>
  <c r="BO223" i="1"/>
  <c r="BN221" i="1"/>
  <c r="BO221" i="1"/>
  <c r="BP221" i="1"/>
  <c r="BQ221" i="1"/>
  <c r="BR221" i="1"/>
  <c r="BS221" i="1"/>
  <c r="BT221" i="1"/>
  <c r="BU221" i="1"/>
  <c r="BV221" i="1"/>
  <c r="BW221" i="1"/>
  <c r="BX221" i="1"/>
  <c r="BM221" i="1"/>
  <c r="BS220" i="1"/>
  <c r="BT220" i="1"/>
  <c r="BU220" i="1"/>
  <c r="BV220" i="1"/>
  <c r="BW220" i="1"/>
  <c r="BX220" i="1"/>
  <c r="BN220" i="1"/>
  <c r="BO220" i="1"/>
  <c r="BM220" i="1"/>
  <c r="BS219" i="1"/>
  <c r="BT219" i="1"/>
  <c r="BU219" i="1"/>
  <c r="BV219" i="1"/>
  <c r="BW219" i="1"/>
  <c r="BX219" i="1"/>
  <c r="BP219" i="1"/>
  <c r="BQ219" i="1"/>
  <c r="BR219" i="1"/>
  <c r="BM219" i="1"/>
  <c r="BN219" i="1"/>
  <c r="BO219" i="1"/>
  <c r="BX216" i="1"/>
  <c r="BU216" i="1"/>
  <c r="BO216" i="1"/>
  <c r="BX215" i="1"/>
  <c r="BU215" i="1"/>
  <c r="BO215" i="1"/>
  <c r="BX214" i="1"/>
  <c r="BU214" i="1"/>
  <c r="BO214" i="1"/>
  <c r="BX209" i="1"/>
  <c r="BU209" i="1"/>
  <c r="BO209" i="1"/>
  <c r="BX207" i="1"/>
  <c r="BU207" i="1"/>
  <c r="BO207" i="1"/>
  <c r="BO200" i="1"/>
  <c r="BO195" i="1"/>
  <c r="BR195" i="1"/>
  <c r="BU195" i="1"/>
  <c r="BX195" i="1"/>
  <c r="BX191" i="1"/>
  <c r="BX188" i="1"/>
  <c r="BU188" i="1"/>
  <c r="BO188" i="1"/>
  <c r="BX181" i="1"/>
  <c r="BU181" i="1"/>
  <c r="BO181" i="1"/>
  <c r="BX163" i="1"/>
  <c r="BX88" i="1"/>
  <c r="BX90" i="1"/>
  <c r="BX91" i="1"/>
  <c r="BX92" i="1"/>
  <c r="BX93" i="1"/>
  <c r="BX94" i="1"/>
  <c r="BX95" i="1"/>
  <c r="BX96" i="1"/>
  <c r="BX97" i="1"/>
  <c r="BX98" i="1"/>
  <c r="BX101" i="1"/>
  <c r="BX102" i="1"/>
  <c r="BX103" i="1"/>
  <c r="BX104" i="1"/>
  <c r="BX105" i="1"/>
  <c r="BX106" i="1"/>
  <c r="BX107" i="1"/>
  <c r="BX114" i="1"/>
  <c r="BX115" i="1"/>
  <c r="BX116" i="1"/>
  <c r="BX117" i="1"/>
  <c r="BX122" i="1"/>
  <c r="BX125" i="1"/>
  <c r="BX126" i="1"/>
  <c r="BX128" i="1"/>
  <c r="BX129" i="1"/>
  <c r="BX130" i="1"/>
  <c r="BX131" i="1"/>
  <c r="BX132" i="1"/>
  <c r="BX133" i="1"/>
  <c r="BX135" i="1"/>
  <c r="BX137" i="1"/>
  <c r="BX140" i="1"/>
  <c r="BX141" i="1"/>
  <c r="BX142" i="1"/>
  <c r="BX143" i="1"/>
  <c r="BX144" i="1"/>
  <c r="BX145" i="1"/>
  <c r="BX148" i="1"/>
  <c r="BX152" i="1"/>
  <c r="BX153" i="1"/>
  <c r="BX154" i="1"/>
  <c r="BX155" i="1"/>
  <c r="BX156" i="1"/>
  <c r="BX157" i="1"/>
  <c r="BX159" i="1"/>
  <c r="BX164" i="1"/>
  <c r="BX174" i="1"/>
  <c r="BS174" i="1"/>
  <c r="BS176" i="1"/>
  <c r="BT174" i="1"/>
  <c r="BT176" i="1"/>
  <c r="BU88" i="1"/>
  <c r="BU90" i="1"/>
  <c r="BU91" i="1"/>
  <c r="BU92" i="1"/>
  <c r="BU93" i="1"/>
  <c r="BU94" i="1"/>
  <c r="BU96" i="1"/>
  <c r="BU97" i="1"/>
  <c r="BU98" i="1"/>
  <c r="BU101" i="1"/>
  <c r="BU102" i="1"/>
  <c r="BU103" i="1"/>
  <c r="BU104" i="1"/>
  <c r="BU105" i="1"/>
  <c r="BU106" i="1"/>
  <c r="BU107" i="1"/>
  <c r="BU114" i="1"/>
  <c r="BU115" i="1"/>
  <c r="BU116" i="1"/>
  <c r="BU117" i="1"/>
  <c r="BU122" i="1"/>
  <c r="BU125" i="1"/>
  <c r="BU126" i="1"/>
  <c r="BU128" i="1"/>
  <c r="BU129" i="1"/>
  <c r="BU130" i="1"/>
  <c r="BU131" i="1"/>
  <c r="BU132" i="1"/>
  <c r="BU133" i="1"/>
  <c r="BU135" i="1"/>
  <c r="BU137" i="1"/>
  <c r="BU140" i="1"/>
  <c r="BU141" i="1"/>
  <c r="BU142" i="1"/>
  <c r="BU143" i="1"/>
  <c r="BU144" i="1"/>
  <c r="BU145" i="1"/>
  <c r="BU148" i="1"/>
  <c r="BU152" i="1"/>
  <c r="BU153" i="1"/>
  <c r="BU154" i="1"/>
  <c r="BU155" i="1"/>
  <c r="BU156" i="1"/>
  <c r="BU157" i="1"/>
  <c r="BU158" i="1"/>
  <c r="BU159" i="1"/>
  <c r="BU163" i="1"/>
  <c r="BU164" i="1"/>
  <c r="BU174" i="1"/>
  <c r="BU176" i="1"/>
  <c r="BV174" i="1"/>
  <c r="BV176" i="1"/>
  <c r="BW174" i="1"/>
  <c r="BW176" i="1"/>
  <c r="BX176" i="1"/>
  <c r="BN174" i="1"/>
  <c r="BN176" i="1"/>
  <c r="BO88" i="1"/>
  <c r="BO90" i="1"/>
  <c r="BO91" i="1"/>
  <c r="BO92" i="1"/>
  <c r="BO93" i="1"/>
  <c r="BO94" i="1"/>
  <c r="BO95" i="1"/>
  <c r="BO96" i="1"/>
  <c r="BO97" i="1"/>
  <c r="BO98" i="1"/>
  <c r="BO101" i="1"/>
  <c r="BO102" i="1"/>
  <c r="BO103" i="1"/>
  <c r="BO104" i="1"/>
  <c r="BO105" i="1"/>
  <c r="BO106" i="1"/>
  <c r="BO107" i="1"/>
  <c r="BO114" i="1"/>
  <c r="BO115" i="1"/>
  <c r="BO116" i="1"/>
  <c r="BO117" i="1"/>
  <c r="BO122" i="1"/>
  <c r="BO125" i="1"/>
  <c r="BO126" i="1"/>
  <c r="BO128" i="1"/>
  <c r="BO129" i="1"/>
  <c r="BO130" i="1"/>
  <c r="BO131" i="1"/>
  <c r="BO132" i="1"/>
  <c r="BO135" i="1"/>
  <c r="BO140" i="1"/>
  <c r="BO141" i="1"/>
  <c r="BO142" i="1"/>
  <c r="BO143" i="1"/>
  <c r="BO144" i="1"/>
  <c r="BO145" i="1"/>
  <c r="BO148" i="1"/>
  <c r="BO152" i="1"/>
  <c r="BO153" i="1"/>
  <c r="BO154" i="1"/>
  <c r="BO155" i="1"/>
  <c r="BO156" i="1"/>
  <c r="BO157" i="1"/>
  <c r="BO158" i="1"/>
  <c r="BO159" i="1"/>
  <c r="BO163" i="1"/>
  <c r="BO164" i="1"/>
  <c r="BO174" i="1"/>
  <c r="BO176" i="1"/>
  <c r="BM174" i="1"/>
  <c r="BM176" i="1"/>
  <c r="BX175" i="1"/>
  <c r="BU175" i="1"/>
  <c r="BO175" i="1"/>
  <c r="BR175" i="1"/>
  <c r="BL175" i="1"/>
  <c r="BF175" i="1"/>
  <c r="BP174" i="1"/>
  <c r="BQ174" i="1"/>
  <c r="BR88" i="1"/>
  <c r="BR92" i="1"/>
  <c r="BR94" i="1"/>
  <c r="BR95" i="1"/>
  <c r="BR101" i="1"/>
  <c r="BR107" i="1"/>
  <c r="BR114" i="1"/>
  <c r="BR115" i="1"/>
  <c r="BR116" i="1"/>
  <c r="BR117" i="1"/>
  <c r="BR122" i="1"/>
  <c r="BR125" i="1"/>
  <c r="BR126" i="1"/>
  <c r="BR128" i="1"/>
  <c r="BR129" i="1"/>
  <c r="BR130" i="1"/>
  <c r="BR131" i="1"/>
  <c r="BR132" i="1"/>
  <c r="BR133" i="1"/>
  <c r="BR135" i="1"/>
  <c r="BR136" i="1"/>
  <c r="BR137" i="1"/>
  <c r="BR138" i="1"/>
  <c r="BR140" i="1"/>
  <c r="BR141" i="1"/>
  <c r="BR142" i="1"/>
  <c r="BR143" i="1"/>
  <c r="BR144" i="1"/>
  <c r="BR145" i="1"/>
  <c r="BR148" i="1"/>
  <c r="BR151" i="1"/>
  <c r="BR152" i="1"/>
  <c r="BR153" i="1"/>
  <c r="BR154" i="1"/>
  <c r="BR155" i="1"/>
  <c r="BR156" i="1"/>
  <c r="BR157" i="1"/>
  <c r="BR158" i="1"/>
  <c r="BR159" i="1"/>
  <c r="BR163" i="1"/>
  <c r="BR164" i="1"/>
  <c r="BR165" i="1"/>
  <c r="BR174" i="1"/>
  <c r="BX83" i="1"/>
  <c r="BU83" i="1"/>
  <c r="BO83" i="1"/>
  <c r="BM79" i="1"/>
  <c r="BN79" i="1"/>
  <c r="BO76" i="1"/>
  <c r="BO79" i="1"/>
  <c r="BP79" i="1"/>
  <c r="BQ79" i="1"/>
  <c r="BR76" i="1"/>
  <c r="BR79" i="1"/>
  <c r="BS79" i="1"/>
  <c r="BT79" i="1"/>
  <c r="BU76" i="1"/>
  <c r="BU79" i="1"/>
  <c r="BV79" i="1"/>
  <c r="BW79" i="1"/>
  <c r="BX76" i="1"/>
  <c r="BX79" i="1"/>
  <c r="BX80" i="1"/>
  <c r="BU80" i="1"/>
  <c r="BO80" i="1"/>
  <c r="BX70" i="1"/>
  <c r="BU70" i="1"/>
  <c r="BO70" i="1"/>
  <c r="BM69" i="1"/>
  <c r="BN69" i="1"/>
  <c r="BO38" i="1"/>
  <c r="BO39" i="1"/>
  <c r="BO40" i="1"/>
  <c r="BO41" i="1"/>
  <c r="BO42" i="1"/>
  <c r="BO43" i="1"/>
  <c r="BO44" i="1"/>
  <c r="BO45" i="1"/>
  <c r="BO46" i="1"/>
  <c r="BO47" i="1"/>
  <c r="BO48" i="1"/>
  <c r="BO49" i="1"/>
  <c r="BO51" i="1"/>
  <c r="BO52" i="1"/>
  <c r="BO53" i="1"/>
  <c r="BO54" i="1"/>
  <c r="BO56" i="1"/>
  <c r="BO57" i="1"/>
  <c r="BO59" i="1"/>
  <c r="BO60" i="1"/>
  <c r="BO61" i="1"/>
  <c r="BO63" i="1"/>
  <c r="BO66" i="1"/>
  <c r="BO68" i="1"/>
  <c r="BO69" i="1"/>
  <c r="BP69" i="1"/>
  <c r="BQ69" i="1"/>
  <c r="BR38" i="1"/>
  <c r="BR39" i="1"/>
  <c r="BR40" i="1"/>
  <c r="BR41" i="1"/>
  <c r="BR42" i="1"/>
  <c r="BR43" i="1"/>
  <c r="BR44" i="1"/>
  <c r="BR45" i="1"/>
  <c r="BR46" i="1"/>
  <c r="BR48" i="1"/>
  <c r="BR49" i="1"/>
  <c r="BR51" i="1"/>
  <c r="BR52" i="1"/>
  <c r="BR53" i="1"/>
  <c r="BR54" i="1"/>
  <c r="BR56" i="1"/>
  <c r="BR57" i="1"/>
  <c r="BR59" i="1"/>
  <c r="BR61" i="1"/>
  <c r="BR63" i="1"/>
  <c r="BR66" i="1"/>
  <c r="BR69" i="1"/>
  <c r="BS69" i="1"/>
  <c r="BT69" i="1"/>
  <c r="BU38" i="1"/>
  <c r="BU39" i="1"/>
  <c r="BU40" i="1"/>
  <c r="BU41" i="1"/>
  <c r="BU42" i="1"/>
  <c r="BU43" i="1"/>
  <c r="BU44" i="1"/>
  <c r="BU45" i="1"/>
  <c r="BU46" i="1"/>
  <c r="BU47" i="1"/>
  <c r="BU48" i="1"/>
  <c r="BU49" i="1"/>
  <c r="BU51" i="1"/>
  <c r="BU52" i="1"/>
  <c r="BU53" i="1"/>
  <c r="BU54" i="1"/>
  <c r="BU56" i="1"/>
  <c r="BU57" i="1"/>
  <c r="BU59" i="1"/>
  <c r="BU61" i="1"/>
  <c r="BU63" i="1"/>
  <c r="BU66" i="1"/>
  <c r="BU69" i="1"/>
  <c r="BV69" i="1"/>
  <c r="BW69" i="1"/>
  <c r="BX38" i="1"/>
  <c r="BX39" i="1"/>
  <c r="BX40" i="1"/>
  <c r="BX41" i="1"/>
  <c r="BX42" i="1"/>
  <c r="BX43" i="1"/>
  <c r="BX44" i="1"/>
  <c r="BX45" i="1"/>
  <c r="BX46" i="1"/>
  <c r="BX47" i="1"/>
  <c r="BX48" i="1"/>
  <c r="BX49" i="1"/>
  <c r="BX51" i="1"/>
  <c r="BX52" i="1"/>
  <c r="BX53" i="1"/>
  <c r="BX54" i="1"/>
  <c r="BX56" i="1"/>
  <c r="BX57" i="1"/>
  <c r="BX59" i="1"/>
  <c r="BX61" i="1"/>
  <c r="BX63" i="1"/>
  <c r="BX66" i="1"/>
  <c r="BX69" i="1"/>
  <c r="BX34" i="1"/>
  <c r="BU34" i="1"/>
  <c r="BO34" i="1"/>
  <c r="AZ22" i="1"/>
  <c r="BD22" i="1"/>
  <c r="BA22" i="1"/>
  <c r="BB22" i="1"/>
  <c r="BC22" i="1"/>
  <c r="BE22" i="1"/>
  <c r="BF22" i="1"/>
  <c r="BG22" i="1"/>
  <c r="BH22" i="1"/>
  <c r="BI22" i="1"/>
  <c r="BJ22" i="1"/>
  <c r="BK22" i="1"/>
  <c r="BL22" i="1"/>
  <c r="BM22" i="1"/>
  <c r="BN22" i="1"/>
  <c r="BN33" i="1"/>
  <c r="BO22" i="1"/>
  <c r="BO23" i="1"/>
  <c r="BO25" i="1"/>
  <c r="BO26" i="1"/>
  <c r="BO27" i="1"/>
  <c r="BO33" i="1"/>
  <c r="BP22" i="1"/>
  <c r="BP33" i="1"/>
  <c r="BQ22" i="1"/>
  <c r="BQ33" i="1"/>
  <c r="BR22" i="1"/>
  <c r="BR23" i="1"/>
  <c r="BR25" i="1"/>
  <c r="BR26" i="1"/>
  <c r="BR27" i="1"/>
  <c r="BR33" i="1"/>
  <c r="BS22" i="1"/>
  <c r="BS33" i="1"/>
  <c r="BT22" i="1"/>
  <c r="BT33" i="1"/>
  <c r="BU22" i="1"/>
  <c r="BU23" i="1"/>
  <c r="BU25" i="1"/>
  <c r="BU26" i="1"/>
  <c r="BU27" i="1"/>
  <c r="BU33" i="1"/>
  <c r="BV22" i="1"/>
  <c r="BV33" i="1"/>
  <c r="BW22" i="1"/>
  <c r="BW33" i="1"/>
  <c r="BX22" i="1"/>
  <c r="BX23" i="1"/>
  <c r="BX25" i="1"/>
  <c r="BX26" i="1"/>
  <c r="BX27" i="1"/>
  <c r="BX33" i="1"/>
  <c r="BM33" i="1"/>
  <c r="BX18" i="1"/>
  <c r="BU18" i="1"/>
  <c r="BO18" i="1"/>
  <c r="BN13" i="1"/>
  <c r="BN14" i="1"/>
  <c r="BN16" i="1"/>
  <c r="BO4" i="1"/>
  <c r="BO6" i="1"/>
  <c r="BO8" i="1"/>
  <c r="BO9" i="1"/>
  <c r="BO11" i="1"/>
  <c r="BO12" i="1"/>
  <c r="BO13" i="1"/>
  <c r="BO14" i="1"/>
  <c r="BO15" i="1"/>
  <c r="BO16" i="1"/>
  <c r="BP13" i="1"/>
  <c r="BP14" i="1"/>
  <c r="BP16" i="1"/>
  <c r="BQ13" i="1"/>
  <c r="BQ14" i="1"/>
  <c r="BQ16" i="1"/>
  <c r="BR4" i="1"/>
  <c r="BR6" i="1"/>
  <c r="BR8" i="1"/>
  <c r="BR9" i="1"/>
  <c r="BR11" i="1"/>
  <c r="BR12" i="1"/>
  <c r="BR13" i="1"/>
  <c r="BR14" i="1"/>
  <c r="BR15" i="1"/>
  <c r="BR16" i="1"/>
  <c r="BS13" i="1"/>
  <c r="BS14" i="1"/>
  <c r="BS16" i="1"/>
  <c r="BT13" i="1"/>
  <c r="BT14" i="1"/>
  <c r="BT16" i="1"/>
  <c r="BU4" i="1"/>
  <c r="BU6" i="1"/>
  <c r="BU8" i="1"/>
  <c r="BU9" i="1"/>
  <c r="BU11" i="1"/>
  <c r="BU12" i="1"/>
  <c r="BU13" i="1"/>
  <c r="BU14" i="1"/>
  <c r="BU15" i="1"/>
  <c r="BU16" i="1"/>
  <c r="BV13" i="1"/>
  <c r="BV14" i="1"/>
  <c r="BV16" i="1"/>
  <c r="BW13" i="1"/>
  <c r="BW14" i="1"/>
  <c r="BW16" i="1"/>
  <c r="BX4" i="1"/>
  <c r="BX6" i="1"/>
  <c r="BX8" i="1"/>
  <c r="BX9" i="1"/>
  <c r="BX11" i="1"/>
  <c r="BX12" i="1"/>
  <c r="BX13" i="1"/>
  <c r="BX14" i="1"/>
  <c r="BX15" i="1"/>
  <c r="BX16" i="1"/>
  <c r="BM13" i="1"/>
  <c r="BM14" i="1"/>
  <c r="BM16" i="1"/>
  <c r="C10" i="5"/>
  <c r="D10" i="5"/>
  <c r="E10" i="5"/>
  <c r="F10" i="5"/>
  <c r="G10" i="5"/>
  <c r="H10" i="5"/>
  <c r="I10" i="5"/>
  <c r="J10" i="5"/>
  <c r="Y4" i="1"/>
  <c r="Y13" i="1"/>
  <c r="Y14" i="1"/>
  <c r="Z13" i="1"/>
  <c r="Z14" i="1"/>
  <c r="AA14" i="1"/>
  <c r="AA15" i="1"/>
  <c r="AA16" i="1"/>
  <c r="K7" i="5"/>
  <c r="AA22" i="1"/>
  <c r="AA23" i="1"/>
  <c r="AA25" i="1"/>
  <c r="AA26" i="1"/>
  <c r="AA27" i="1"/>
  <c r="AA30" i="1"/>
  <c r="AA32" i="1"/>
  <c r="AA33" i="1"/>
  <c r="K8" i="5"/>
  <c r="AA88" i="1"/>
  <c r="AA91" i="1"/>
  <c r="AA92" i="1"/>
  <c r="AA94" i="1"/>
  <c r="AA95" i="1"/>
  <c r="AA101" i="1"/>
  <c r="AA107" i="1"/>
  <c r="AA114" i="1"/>
  <c r="AA115" i="1"/>
  <c r="AA122" i="1"/>
  <c r="AA125" i="1"/>
  <c r="AA126" i="1"/>
  <c r="AA128" i="1"/>
  <c r="AA129" i="1"/>
  <c r="AA130" i="1"/>
  <c r="AA131" i="1"/>
  <c r="AA132" i="1"/>
  <c r="AA135" i="1"/>
  <c r="AA138" i="1"/>
  <c r="AA140" i="1"/>
  <c r="AA141" i="1"/>
  <c r="AA142" i="1"/>
  <c r="AA148" i="1"/>
  <c r="AA149" i="1"/>
  <c r="AA152" i="1"/>
  <c r="AA153" i="1"/>
  <c r="AA157" i="1"/>
  <c r="AA158" i="1"/>
  <c r="AA159" i="1"/>
  <c r="AA163" i="1"/>
  <c r="AA164" i="1"/>
  <c r="AA167" i="1"/>
  <c r="AA169" i="1"/>
  <c r="AA174" i="1"/>
  <c r="AA176" i="1"/>
  <c r="K9" i="5"/>
  <c r="K10" i="5"/>
  <c r="AA5" i="3"/>
  <c r="AA6" i="3"/>
  <c r="AA7" i="3"/>
  <c r="L7" i="5"/>
  <c r="AA9" i="3"/>
  <c r="L8" i="5"/>
  <c r="AA17" i="3"/>
  <c r="AA18" i="3"/>
  <c r="AA19" i="3"/>
  <c r="AA20" i="3"/>
  <c r="AA29" i="3"/>
  <c r="AA30" i="3"/>
  <c r="AA31" i="3"/>
  <c r="AA32" i="3"/>
  <c r="AA33" i="3"/>
  <c r="AA34" i="3"/>
  <c r="AA35" i="3"/>
  <c r="AA37" i="3"/>
  <c r="AA38" i="3"/>
  <c r="AA39" i="3"/>
  <c r="AA41" i="3"/>
  <c r="AA42" i="3"/>
  <c r="AA43" i="3"/>
  <c r="AA44" i="3"/>
  <c r="AA45" i="3"/>
  <c r="AA46" i="3"/>
  <c r="AA50" i="3"/>
  <c r="AA52" i="3"/>
  <c r="AA53" i="3"/>
  <c r="AA54" i="3"/>
  <c r="AA57" i="3"/>
  <c r="AA58" i="3"/>
  <c r="AA60" i="3"/>
  <c r="AA62" i="3"/>
  <c r="AA63" i="3"/>
  <c r="AA64" i="3"/>
  <c r="L9" i="5"/>
  <c r="L10" i="5"/>
  <c r="M7" i="5"/>
  <c r="M8" i="5"/>
  <c r="M9" i="5"/>
  <c r="M10" i="5"/>
  <c r="AC13" i="1"/>
  <c r="AC4" i="1"/>
  <c r="AC14" i="1"/>
  <c r="AD13" i="1"/>
  <c r="AD14" i="1"/>
  <c r="AE14" i="1"/>
  <c r="AE15" i="1"/>
  <c r="AE16" i="1"/>
  <c r="N7" i="5"/>
  <c r="AE22" i="1"/>
  <c r="AE23" i="1"/>
  <c r="AE25" i="1"/>
  <c r="AE26" i="1"/>
  <c r="AE27" i="1"/>
  <c r="AE30" i="1"/>
  <c r="AE32" i="1"/>
  <c r="AE33" i="1"/>
  <c r="N8" i="5"/>
  <c r="S116" i="1"/>
  <c r="U116" i="1"/>
  <c r="V116" i="1"/>
  <c r="W116" i="1"/>
  <c r="X116" i="1"/>
  <c r="AC116" i="1"/>
  <c r="AD116" i="1"/>
  <c r="AE116" i="1"/>
  <c r="S117" i="1"/>
  <c r="U117" i="1"/>
  <c r="V117" i="1"/>
  <c r="W117" i="1"/>
  <c r="X117" i="1"/>
  <c r="AC117" i="1"/>
  <c r="AD117" i="1"/>
  <c r="AE117" i="1"/>
  <c r="AE88" i="1"/>
  <c r="AE89" i="1"/>
  <c r="AE90" i="1"/>
  <c r="AE91" i="1"/>
  <c r="AE92" i="1"/>
  <c r="AE93" i="1"/>
  <c r="AE94" i="1"/>
  <c r="AE95" i="1"/>
  <c r="AE96" i="1"/>
  <c r="AE97" i="1"/>
  <c r="AE98" i="1"/>
  <c r="AE101" i="1"/>
  <c r="AE102" i="1"/>
  <c r="AE103" i="1"/>
  <c r="AE104" i="1"/>
  <c r="AE105" i="1"/>
  <c r="AE106" i="1"/>
  <c r="AE107" i="1"/>
  <c r="AE108" i="1"/>
  <c r="AE109" i="1"/>
  <c r="AE110" i="1"/>
  <c r="AE111" i="1"/>
  <c r="AE114" i="1"/>
  <c r="AE115" i="1"/>
  <c r="AE122" i="1"/>
  <c r="AE123" i="1"/>
  <c r="AE125" i="1"/>
  <c r="AE126" i="1"/>
  <c r="AE128" i="1"/>
  <c r="AE129" i="1"/>
  <c r="AE130" i="1"/>
  <c r="AE131" i="1"/>
  <c r="AE132" i="1"/>
  <c r="AE133" i="1"/>
  <c r="AE135" i="1"/>
  <c r="AE136" i="1"/>
  <c r="AE137" i="1"/>
  <c r="AE138" i="1"/>
  <c r="AE140" i="1"/>
  <c r="AE141" i="1"/>
  <c r="AE142" i="1"/>
  <c r="AE143" i="1"/>
  <c r="AE144" i="1"/>
  <c r="AE145" i="1"/>
  <c r="AE148" i="1"/>
  <c r="AE149" i="1"/>
  <c r="AE151" i="1"/>
  <c r="AE152" i="1"/>
  <c r="AE153" i="1"/>
  <c r="AE154" i="1"/>
  <c r="AE155" i="1"/>
  <c r="AE156" i="1"/>
  <c r="AE157" i="1"/>
  <c r="AE158" i="1"/>
  <c r="AE159" i="1"/>
  <c r="AE163" i="1"/>
  <c r="AE164" i="1"/>
  <c r="AE165" i="1"/>
  <c r="AE167" i="1"/>
  <c r="AE168" i="1"/>
  <c r="AE169" i="1"/>
  <c r="AE170" i="1"/>
  <c r="AE171" i="1"/>
  <c r="AE172" i="1"/>
  <c r="AE173" i="1"/>
  <c r="AE174" i="1"/>
  <c r="AE176" i="1"/>
  <c r="N9" i="5"/>
  <c r="N10" i="5"/>
  <c r="AC7" i="3"/>
  <c r="AD7" i="3"/>
  <c r="AE7" i="3"/>
  <c r="O7" i="5"/>
  <c r="AE9" i="3"/>
  <c r="O8" i="5"/>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O9" i="5"/>
  <c r="O10" i="5"/>
  <c r="P7" i="5"/>
  <c r="P8" i="5"/>
  <c r="P9" i="5"/>
  <c r="P10" i="5"/>
  <c r="AF13" i="1"/>
  <c r="AF4" i="1"/>
  <c r="AF14" i="1"/>
  <c r="AG13" i="1"/>
  <c r="AG14" i="1"/>
  <c r="AH14" i="1"/>
  <c r="AH15" i="1"/>
  <c r="AH16" i="1"/>
  <c r="Q7" i="5"/>
  <c r="AH22" i="1"/>
  <c r="AH23" i="1"/>
  <c r="AH25" i="1"/>
  <c r="AH26" i="1"/>
  <c r="AH27" i="1"/>
  <c r="AH30" i="1"/>
  <c r="AH32" i="1"/>
  <c r="AH33" i="1"/>
  <c r="Q8" i="5"/>
  <c r="AH88" i="1"/>
  <c r="AH89" i="1"/>
  <c r="AH90" i="1"/>
  <c r="AH91" i="1"/>
  <c r="AH92" i="1"/>
  <c r="AH93" i="1"/>
  <c r="AH94" i="1"/>
  <c r="AH95" i="1"/>
  <c r="AH96" i="1"/>
  <c r="AH97" i="1"/>
  <c r="AH98" i="1"/>
  <c r="AH101" i="1"/>
  <c r="AH102" i="1"/>
  <c r="AH103" i="1"/>
  <c r="AH104" i="1"/>
  <c r="AH105" i="1"/>
  <c r="AH106" i="1"/>
  <c r="AH107" i="1"/>
  <c r="AH108" i="1"/>
  <c r="AH109" i="1"/>
  <c r="AH110" i="1"/>
  <c r="AH111" i="1"/>
  <c r="AH114" i="1"/>
  <c r="AH115" i="1"/>
  <c r="AH116" i="1"/>
  <c r="AH117" i="1"/>
  <c r="AH119" i="1"/>
  <c r="AH120" i="1"/>
  <c r="AH121" i="1"/>
  <c r="AH122" i="1"/>
  <c r="AH123" i="1"/>
  <c r="AH125" i="1"/>
  <c r="AH126" i="1"/>
  <c r="AH127" i="1"/>
  <c r="AH128" i="1"/>
  <c r="AH129" i="1"/>
  <c r="AH130" i="1"/>
  <c r="AH131" i="1"/>
  <c r="AH132" i="1"/>
  <c r="AH133" i="1"/>
  <c r="AH135" i="1"/>
  <c r="AH136" i="1"/>
  <c r="AH137" i="1"/>
  <c r="AH138" i="1"/>
  <c r="AH140" i="1"/>
  <c r="AH141" i="1"/>
  <c r="AH142" i="1"/>
  <c r="AH143" i="1"/>
  <c r="AH144" i="1"/>
  <c r="AH145" i="1"/>
  <c r="AH148" i="1"/>
  <c r="AH149" i="1"/>
  <c r="AH151" i="1"/>
  <c r="AH152" i="1"/>
  <c r="AH153" i="1"/>
  <c r="AH154" i="1"/>
  <c r="AH155" i="1"/>
  <c r="AH156" i="1"/>
  <c r="AH157" i="1"/>
  <c r="AH158" i="1"/>
  <c r="AH159" i="1"/>
  <c r="AH163" i="1"/>
  <c r="AH164" i="1"/>
  <c r="AH165" i="1"/>
  <c r="AH167" i="1"/>
  <c r="AH168" i="1"/>
  <c r="AH169" i="1"/>
  <c r="AH170" i="1"/>
  <c r="AH171" i="1"/>
  <c r="AH172" i="1"/>
  <c r="AH173" i="1"/>
  <c r="AH174" i="1"/>
  <c r="AH176" i="1"/>
  <c r="Q9" i="5"/>
  <c r="Q10" i="5"/>
  <c r="AF7" i="3"/>
  <c r="AG7" i="3"/>
  <c r="AH7" i="3"/>
  <c r="R7" i="5"/>
  <c r="AH9" i="3"/>
  <c r="R8" i="5"/>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R9" i="5"/>
  <c r="R10" i="5"/>
  <c r="S7" i="5"/>
  <c r="S8" i="5"/>
  <c r="S9" i="5"/>
  <c r="S10" i="5"/>
  <c r="AI13" i="1"/>
  <c r="AI14" i="1"/>
  <c r="AJ13" i="1"/>
  <c r="AJ14" i="1"/>
  <c r="AK14" i="1"/>
  <c r="AK15" i="1"/>
  <c r="AK16" i="1"/>
  <c r="T7" i="5"/>
  <c r="AK22" i="1"/>
  <c r="AK23" i="1"/>
  <c r="AK25" i="1"/>
  <c r="AK26" i="1"/>
  <c r="AK27" i="1"/>
  <c r="AK30" i="1"/>
  <c r="AK32" i="1"/>
  <c r="AK33" i="1"/>
  <c r="T8" i="5"/>
  <c r="AK88" i="1"/>
  <c r="AK89" i="1"/>
  <c r="AK90" i="1"/>
  <c r="AK91" i="1"/>
  <c r="AK92" i="1"/>
  <c r="AK93" i="1"/>
  <c r="AK94" i="1"/>
  <c r="AK95" i="1"/>
  <c r="AK96" i="1"/>
  <c r="AK97" i="1"/>
  <c r="AK98" i="1"/>
  <c r="AK101" i="1"/>
  <c r="AK102" i="1"/>
  <c r="AK103" i="1"/>
  <c r="AK104" i="1"/>
  <c r="AK105" i="1"/>
  <c r="AK106" i="1"/>
  <c r="AK107" i="1"/>
  <c r="AK108" i="1"/>
  <c r="AK109" i="1"/>
  <c r="AK110" i="1"/>
  <c r="AK111" i="1"/>
  <c r="AK114" i="1"/>
  <c r="AK115" i="1"/>
  <c r="AK116" i="1"/>
  <c r="AK117" i="1"/>
  <c r="AK119" i="1"/>
  <c r="AK120" i="1"/>
  <c r="AK121" i="1"/>
  <c r="AK122" i="1"/>
  <c r="AK123" i="1"/>
  <c r="AK125" i="1"/>
  <c r="AK126" i="1"/>
  <c r="AK127" i="1"/>
  <c r="AK128" i="1"/>
  <c r="AK129" i="1"/>
  <c r="AK130" i="1"/>
  <c r="AK131" i="1"/>
  <c r="AK132" i="1"/>
  <c r="AK133" i="1"/>
  <c r="AK135" i="1"/>
  <c r="AK136" i="1"/>
  <c r="AK137" i="1"/>
  <c r="AK138" i="1"/>
  <c r="AK139" i="1"/>
  <c r="AK140" i="1"/>
  <c r="AK141" i="1"/>
  <c r="AK142" i="1"/>
  <c r="AK143" i="1"/>
  <c r="AK144" i="1"/>
  <c r="AK145" i="1"/>
  <c r="AK148" i="1"/>
  <c r="AK149" i="1"/>
  <c r="AK151" i="1"/>
  <c r="AK152" i="1"/>
  <c r="AK153" i="1"/>
  <c r="AK154" i="1"/>
  <c r="AK155" i="1"/>
  <c r="AK156" i="1"/>
  <c r="AK157" i="1"/>
  <c r="AK158" i="1"/>
  <c r="AK159" i="1"/>
  <c r="AK163" i="1"/>
  <c r="AK164" i="1"/>
  <c r="AK165" i="1"/>
  <c r="AK167" i="1"/>
  <c r="AK168" i="1"/>
  <c r="AK169" i="1"/>
  <c r="AK170" i="1"/>
  <c r="AK171" i="1"/>
  <c r="AK172" i="1"/>
  <c r="AK173" i="1"/>
  <c r="AK174" i="1"/>
  <c r="AK176" i="1"/>
  <c r="T9" i="5"/>
  <c r="T10" i="5"/>
  <c r="AI7" i="3"/>
  <c r="AJ7" i="3"/>
  <c r="AK7" i="3"/>
  <c r="U7" i="5"/>
  <c r="AK9" i="3"/>
  <c r="U8" i="5"/>
  <c r="AK17" i="3"/>
  <c r="AK18" i="3"/>
  <c r="AK19" i="3"/>
  <c r="AK20" i="3"/>
  <c r="AK21" i="3"/>
  <c r="AK22" i="3"/>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U9" i="5"/>
  <c r="U10" i="5"/>
  <c r="V7" i="5"/>
  <c r="V8" i="5"/>
  <c r="V9" i="5"/>
  <c r="V10" i="5"/>
  <c r="AL13" i="1"/>
  <c r="AL4" i="1"/>
  <c r="AL14" i="1"/>
  <c r="AM13" i="1"/>
  <c r="AM14" i="1"/>
  <c r="AN14" i="1"/>
  <c r="AN15" i="1"/>
  <c r="AN16" i="1"/>
  <c r="W7" i="5"/>
  <c r="AN22" i="1"/>
  <c r="AN23" i="1"/>
  <c r="AN25" i="1"/>
  <c r="AN26" i="1"/>
  <c r="AN27" i="1"/>
  <c r="AN30" i="1"/>
  <c r="AN32" i="1"/>
  <c r="AN33" i="1"/>
  <c r="W8" i="5"/>
  <c r="AN88" i="1"/>
  <c r="AN89" i="1"/>
  <c r="AN90" i="1"/>
  <c r="AN91" i="1"/>
  <c r="AN92" i="1"/>
  <c r="AN93" i="1"/>
  <c r="AN94" i="1"/>
  <c r="AN95" i="1"/>
  <c r="AN96" i="1"/>
  <c r="AN97" i="1"/>
  <c r="AN98" i="1"/>
  <c r="AN101" i="1"/>
  <c r="AN102" i="1"/>
  <c r="AN103" i="1"/>
  <c r="AN104" i="1"/>
  <c r="AN105" i="1"/>
  <c r="AN106" i="1"/>
  <c r="AN107" i="1"/>
  <c r="AN108" i="1"/>
  <c r="AN109" i="1"/>
  <c r="AN110" i="1"/>
  <c r="AN111" i="1"/>
  <c r="AN114" i="1"/>
  <c r="AN115" i="1"/>
  <c r="AN116" i="1"/>
  <c r="AN117" i="1"/>
  <c r="AN119" i="1"/>
  <c r="AN120" i="1"/>
  <c r="AN121" i="1"/>
  <c r="AN122" i="1"/>
  <c r="AN123" i="1"/>
  <c r="AN125" i="1"/>
  <c r="AN126" i="1"/>
  <c r="AN127" i="1"/>
  <c r="AN128" i="1"/>
  <c r="AN129" i="1"/>
  <c r="AN130" i="1"/>
  <c r="AN131" i="1"/>
  <c r="AN132" i="1"/>
  <c r="AN133" i="1"/>
  <c r="AN135" i="1"/>
  <c r="AN136" i="1"/>
  <c r="AN137" i="1"/>
  <c r="AN138" i="1"/>
  <c r="AN139" i="1"/>
  <c r="AN140" i="1"/>
  <c r="AN141" i="1"/>
  <c r="AN142" i="1"/>
  <c r="AN143" i="1"/>
  <c r="AN144" i="1"/>
  <c r="AN145" i="1"/>
  <c r="AN148" i="1"/>
  <c r="AN149" i="1"/>
  <c r="AN151" i="1"/>
  <c r="AN152" i="1"/>
  <c r="AN153" i="1"/>
  <c r="AN154" i="1"/>
  <c r="AN155" i="1"/>
  <c r="AN156" i="1"/>
  <c r="AN157" i="1"/>
  <c r="AN158" i="1"/>
  <c r="AN159" i="1"/>
  <c r="AN163" i="1"/>
  <c r="AN164" i="1"/>
  <c r="AN165" i="1"/>
  <c r="AN167" i="1"/>
  <c r="AN168" i="1"/>
  <c r="AN169" i="1"/>
  <c r="AN170" i="1"/>
  <c r="AN171" i="1"/>
  <c r="AN172" i="1"/>
  <c r="AN173" i="1"/>
  <c r="AN174" i="1"/>
  <c r="AN176" i="1"/>
  <c r="W9" i="5"/>
  <c r="W10" i="5"/>
  <c r="AL7" i="3"/>
  <c r="AM7" i="3"/>
  <c r="AN7" i="3"/>
  <c r="X7" i="5"/>
  <c r="AN9" i="3"/>
  <c r="X8" i="5"/>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X9" i="5"/>
  <c r="X10" i="5"/>
  <c r="Y7" i="5"/>
  <c r="Y8" i="5"/>
  <c r="Y9" i="5"/>
  <c r="Y10" i="5"/>
  <c r="AO13" i="1"/>
  <c r="AO14" i="1"/>
  <c r="AP13" i="1"/>
  <c r="AP14" i="1"/>
  <c r="AQ14" i="1"/>
  <c r="AQ15" i="1"/>
  <c r="AQ16" i="1"/>
  <c r="Z7" i="5"/>
  <c r="AQ22" i="1"/>
  <c r="AQ23" i="1"/>
  <c r="AQ25" i="1"/>
  <c r="AQ26" i="1"/>
  <c r="AQ27" i="1"/>
  <c r="AQ30" i="1"/>
  <c r="AQ32" i="1"/>
  <c r="AQ33" i="1"/>
  <c r="Z8" i="5"/>
  <c r="AQ88" i="1"/>
  <c r="AQ89" i="1"/>
  <c r="AQ90" i="1"/>
  <c r="AQ91" i="1"/>
  <c r="AQ92" i="1"/>
  <c r="AQ93" i="1"/>
  <c r="AQ94" i="1"/>
  <c r="AQ95" i="1"/>
  <c r="AQ96" i="1"/>
  <c r="AQ97" i="1"/>
  <c r="AQ98" i="1"/>
  <c r="AQ101" i="1"/>
  <c r="AQ102" i="1"/>
  <c r="AQ103" i="1"/>
  <c r="AQ104" i="1"/>
  <c r="AQ105" i="1"/>
  <c r="AQ106" i="1"/>
  <c r="AQ107" i="1"/>
  <c r="AQ108" i="1"/>
  <c r="AQ109" i="1"/>
  <c r="AQ110" i="1"/>
  <c r="AQ111" i="1"/>
  <c r="AQ114" i="1"/>
  <c r="AQ115" i="1"/>
  <c r="AQ116" i="1"/>
  <c r="AQ117" i="1"/>
  <c r="AQ119" i="1"/>
  <c r="AQ120" i="1"/>
  <c r="AQ121" i="1"/>
  <c r="AQ122" i="1"/>
  <c r="AQ123" i="1"/>
  <c r="AQ125" i="1"/>
  <c r="AQ126" i="1"/>
  <c r="AQ127" i="1"/>
  <c r="AQ128" i="1"/>
  <c r="AQ129" i="1"/>
  <c r="AQ130" i="1"/>
  <c r="AQ131" i="1"/>
  <c r="AQ132" i="1"/>
  <c r="AQ133" i="1"/>
  <c r="AQ135" i="1"/>
  <c r="AQ136" i="1"/>
  <c r="AQ137" i="1"/>
  <c r="AQ138" i="1"/>
  <c r="AQ139" i="1"/>
  <c r="AQ140" i="1"/>
  <c r="AQ141" i="1"/>
  <c r="AQ142" i="1"/>
  <c r="AQ143" i="1"/>
  <c r="AQ144" i="1"/>
  <c r="AQ145" i="1"/>
  <c r="AQ148" i="1"/>
  <c r="AQ149" i="1"/>
  <c r="AQ151" i="1"/>
  <c r="AQ152" i="1"/>
  <c r="AQ153" i="1"/>
  <c r="AQ154" i="1"/>
  <c r="AQ155" i="1"/>
  <c r="AQ156" i="1"/>
  <c r="AQ157" i="1"/>
  <c r="AQ158" i="1"/>
  <c r="AQ159" i="1"/>
  <c r="AQ163" i="1"/>
  <c r="AQ164" i="1"/>
  <c r="AQ165" i="1"/>
  <c r="AQ167" i="1"/>
  <c r="AQ168" i="1"/>
  <c r="AQ169" i="1"/>
  <c r="AQ170" i="1"/>
  <c r="AQ171" i="1"/>
  <c r="AQ172" i="1"/>
  <c r="AQ173" i="1"/>
  <c r="AQ174" i="1"/>
  <c r="AQ176" i="1"/>
  <c r="Z9" i="5"/>
  <c r="Z10" i="5"/>
  <c r="AO7" i="3"/>
  <c r="AP7" i="3"/>
  <c r="AQ7" i="3"/>
  <c r="AA7" i="5"/>
  <c r="AQ9" i="3"/>
  <c r="AA8" i="5"/>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A9" i="5"/>
  <c r="AA10" i="5"/>
  <c r="AB7" i="5"/>
  <c r="AB8" i="5"/>
  <c r="AB9" i="5"/>
  <c r="AB10" i="5"/>
  <c r="AR13" i="1"/>
  <c r="AR14" i="1"/>
  <c r="AS13" i="1"/>
  <c r="AS14" i="1"/>
  <c r="AT14" i="1"/>
  <c r="AT15" i="1"/>
  <c r="AT16" i="1"/>
  <c r="AC7" i="5"/>
  <c r="AR22" i="1"/>
  <c r="AS22" i="1"/>
  <c r="AT22" i="1"/>
  <c r="AT23" i="1"/>
  <c r="AT25" i="1"/>
  <c r="AT26" i="1"/>
  <c r="AT27" i="1"/>
  <c r="AT33" i="1"/>
  <c r="AC8" i="5"/>
  <c r="AT88" i="1"/>
  <c r="AT92" i="1"/>
  <c r="AT94" i="1"/>
  <c r="AT101" i="1"/>
  <c r="AT107" i="1"/>
  <c r="AT114" i="1"/>
  <c r="AT125" i="1"/>
  <c r="AT126" i="1"/>
  <c r="AT128" i="1"/>
  <c r="AT129" i="1"/>
  <c r="AT130" i="1"/>
  <c r="AT131" i="1"/>
  <c r="AT132" i="1"/>
  <c r="AT133" i="1"/>
  <c r="AT135" i="1"/>
  <c r="AT136" i="1"/>
  <c r="AT137" i="1"/>
  <c r="AT138" i="1"/>
  <c r="AT140" i="1"/>
  <c r="AT141" i="1"/>
  <c r="AT142" i="1"/>
  <c r="AT143" i="1"/>
  <c r="AT144" i="1"/>
  <c r="AT145" i="1"/>
  <c r="AT148" i="1"/>
  <c r="AT152" i="1"/>
  <c r="AT153" i="1"/>
  <c r="AT154" i="1"/>
  <c r="AT155" i="1"/>
  <c r="AT156" i="1"/>
  <c r="AT157" i="1"/>
  <c r="AT158" i="1"/>
  <c r="AT159" i="1"/>
  <c r="AT163" i="1"/>
  <c r="AT164" i="1"/>
  <c r="AT165" i="1"/>
  <c r="AT167" i="1"/>
  <c r="AT168" i="1"/>
  <c r="AT169" i="1"/>
  <c r="AT170" i="1"/>
  <c r="AT171" i="1"/>
  <c r="AT172" i="1"/>
  <c r="AT173" i="1"/>
  <c r="AT174" i="1"/>
  <c r="AT176" i="1"/>
  <c r="AC9" i="5"/>
  <c r="AC10" i="5"/>
  <c r="AT5" i="3"/>
  <c r="AT6" i="3"/>
  <c r="AT7" i="3"/>
  <c r="AD7" i="5"/>
  <c r="AT9" i="3"/>
  <c r="AD8" i="5"/>
  <c r="AT17" i="3"/>
  <c r="AT18" i="3"/>
  <c r="AT20" i="3"/>
  <c r="AT29" i="3"/>
  <c r="AT30" i="3"/>
  <c r="AT31" i="3"/>
  <c r="AT32" i="3"/>
  <c r="AT35" i="3"/>
  <c r="AT37" i="3"/>
  <c r="AT39" i="3"/>
  <c r="AT45" i="3"/>
  <c r="AT52" i="3"/>
  <c r="AT54" i="3"/>
  <c r="AT57" i="3"/>
  <c r="AT60" i="3"/>
  <c r="AT64" i="3"/>
  <c r="AD9" i="5"/>
  <c r="AD10" i="5"/>
  <c r="AE7" i="5"/>
  <c r="AE8" i="5"/>
  <c r="AE9" i="5"/>
  <c r="AE10" i="5"/>
  <c r="AZ88" i="1"/>
  <c r="AZ89" i="1"/>
  <c r="AZ90" i="1"/>
  <c r="AZ91" i="1"/>
  <c r="AZ92" i="1"/>
  <c r="AZ94" i="1"/>
  <c r="AZ95" i="1"/>
  <c r="AZ96" i="1"/>
  <c r="AZ97" i="1"/>
  <c r="AZ98" i="1"/>
  <c r="AZ101" i="1"/>
  <c r="AZ102" i="1"/>
  <c r="AZ103" i="1"/>
  <c r="AZ104" i="1"/>
  <c r="AZ105" i="1"/>
  <c r="AZ106" i="1"/>
  <c r="AZ107" i="1"/>
  <c r="AZ109" i="1"/>
  <c r="AZ110" i="1"/>
  <c r="AZ111" i="1"/>
  <c r="AZ114" i="1"/>
  <c r="AZ115" i="1"/>
  <c r="AZ116" i="1"/>
  <c r="AZ117" i="1"/>
  <c r="AZ119" i="1"/>
  <c r="AZ120" i="1"/>
  <c r="AZ122" i="1"/>
  <c r="AZ123" i="1"/>
  <c r="AZ125" i="1"/>
  <c r="AZ126" i="1"/>
  <c r="AZ128" i="1"/>
  <c r="AZ129" i="1"/>
  <c r="AZ130" i="1"/>
  <c r="AZ131" i="1"/>
  <c r="AZ132" i="1"/>
  <c r="AZ133" i="1"/>
  <c r="AZ135" i="1"/>
  <c r="AZ136" i="1"/>
  <c r="AZ137" i="1"/>
  <c r="AZ138" i="1"/>
  <c r="AZ140" i="1"/>
  <c r="AZ141" i="1"/>
  <c r="AZ142" i="1"/>
  <c r="AZ143" i="1"/>
  <c r="AZ144" i="1"/>
  <c r="AZ145" i="1"/>
  <c r="AZ148" i="1"/>
  <c r="AZ149" i="1"/>
  <c r="AZ151" i="1"/>
  <c r="AZ152" i="1"/>
  <c r="AZ153" i="1"/>
  <c r="AZ154" i="1"/>
  <c r="AZ155" i="1"/>
  <c r="AZ156" i="1"/>
  <c r="AZ157" i="1"/>
  <c r="AZ158" i="1"/>
  <c r="AZ159" i="1"/>
  <c r="AZ163" i="1"/>
  <c r="AZ164" i="1"/>
  <c r="AZ165" i="1"/>
  <c r="AZ167" i="1"/>
  <c r="AZ168" i="1"/>
  <c r="AZ169" i="1"/>
  <c r="AZ170" i="1"/>
  <c r="AZ171" i="1"/>
  <c r="AZ172" i="1"/>
  <c r="AZ173" i="1"/>
  <c r="AZ174" i="1"/>
  <c r="AZ176" i="1"/>
  <c r="AF9" i="5"/>
  <c r="AF10" i="5"/>
  <c r="AZ17" i="3"/>
  <c r="AZ18" i="3"/>
  <c r="AZ19" i="3"/>
  <c r="AZ20" i="3"/>
  <c r="AZ29" i="3"/>
  <c r="AZ30" i="3"/>
  <c r="AZ31" i="3"/>
  <c r="AZ32" i="3"/>
  <c r="AZ33" i="3"/>
  <c r="AZ34" i="3"/>
  <c r="AZ35" i="3"/>
  <c r="AZ37" i="3"/>
  <c r="AZ38" i="3"/>
  <c r="AZ39" i="3"/>
  <c r="AZ40" i="3"/>
  <c r="AZ41" i="3"/>
  <c r="AZ42" i="3"/>
  <c r="AZ43" i="3"/>
  <c r="AZ44" i="3"/>
  <c r="AZ45" i="3"/>
  <c r="AZ46" i="3"/>
  <c r="AZ48" i="3"/>
  <c r="AZ49" i="3"/>
  <c r="AZ50" i="3"/>
  <c r="AZ52" i="3"/>
  <c r="AZ53" i="3"/>
  <c r="AZ54" i="3"/>
  <c r="AZ57" i="3"/>
  <c r="AZ58" i="3"/>
  <c r="AZ60" i="3"/>
  <c r="AZ62" i="3"/>
  <c r="AZ63" i="3"/>
  <c r="AZ64" i="3"/>
  <c r="AG9" i="5"/>
  <c r="AG10" i="5"/>
  <c r="AH9" i="5"/>
  <c r="AH10" i="5"/>
  <c r="BA13" i="1"/>
  <c r="BA14" i="1"/>
  <c r="BB13" i="1"/>
  <c r="BB14" i="1"/>
  <c r="BC14" i="1"/>
  <c r="BC15" i="1"/>
  <c r="BC16" i="1"/>
  <c r="AI7" i="5"/>
  <c r="BC23" i="1"/>
  <c r="BC25" i="1"/>
  <c r="BC26" i="1"/>
  <c r="BC27" i="1"/>
  <c r="BC33" i="1"/>
  <c r="AI8" i="5"/>
  <c r="AW151" i="1"/>
  <c r="BA151" i="1"/>
  <c r="BB151" i="1"/>
  <c r="BC151" i="1"/>
  <c r="BC88" i="1"/>
  <c r="BC92" i="1"/>
  <c r="BC94" i="1"/>
  <c r="BC95" i="1"/>
  <c r="BC101" i="1"/>
  <c r="BC107" i="1"/>
  <c r="BC114" i="1"/>
  <c r="BC115" i="1"/>
  <c r="BC116" i="1"/>
  <c r="BC117" i="1"/>
  <c r="BC125" i="1"/>
  <c r="BC126" i="1"/>
  <c r="BC128" i="1"/>
  <c r="BC129" i="1"/>
  <c r="BC130" i="1"/>
  <c r="BC131" i="1"/>
  <c r="BC132" i="1"/>
  <c r="BC133" i="1"/>
  <c r="BC135" i="1"/>
  <c r="BC136" i="1"/>
  <c r="BC137" i="1"/>
  <c r="BC138" i="1"/>
  <c r="BC140" i="1"/>
  <c r="BC141" i="1"/>
  <c r="BC142" i="1"/>
  <c r="BC143" i="1"/>
  <c r="BC144" i="1"/>
  <c r="BC145" i="1"/>
  <c r="BC148" i="1"/>
  <c r="BC152" i="1"/>
  <c r="BC153" i="1"/>
  <c r="BC154" i="1"/>
  <c r="BC155" i="1"/>
  <c r="BC156" i="1"/>
  <c r="BC157" i="1"/>
  <c r="BC158" i="1"/>
  <c r="BC159" i="1"/>
  <c r="BC163" i="1"/>
  <c r="BC164" i="1"/>
  <c r="BC165" i="1"/>
  <c r="BC167" i="1"/>
  <c r="BC168" i="1"/>
  <c r="BC169" i="1"/>
  <c r="BC170" i="1"/>
  <c r="BC171" i="1"/>
  <c r="BC172" i="1"/>
  <c r="BC173" i="1"/>
  <c r="BC174" i="1"/>
  <c r="BC176" i="1"/>
  <c r="AI9" i="5"/>
  <c r="AI10" i="5"/>
  <c r="BC5" i="3"/>
  <c r="BC6" i="3"/>
  <c r="BC7" i="3"/>
  <c r="AJ7" i="5"/>
  <c r="BC9" i="3"/>
  <c r="AJ8" i="5"/>
  <c r="BC17" i="3"/>
  <c r="BC18" i="3"/>
  <c r="BC19" i="3"/>
  <c r="BC20" i="3"/>
  <c r="BC29" i="3"/>
  <c r="BC30" i="3"/>
  <c r="BC31" i="3"/>
  <c r="BC32" i="3"/>
  <c r="BC33" i="3"/>
  <c r="BC34" i="3"/>
  <c r="BC35" i="3"/>
  <c r="BC37" i="3"/>
  <c r="BC38" i="3"/>
  <c r="BC45" i="3"/>
  <c r="BC50" i="3"/>
  <c r="BC52" i="3"/>
  <c r="BC53" i="3"/>
  <c r="BC54" i="3"/>
  <c r="BC57" i="3"/>
  <c r="BC58" i="3"/>
  <c r="BC60" i="3"/>
  <c r="BC64" i="3"/>
  <c r="AJ9" i="5"/>
  <c r="AJ10" i="5"/>
  <c r="AK7" i="5"/>
  <c r="AK8" i="5"/>
  <c r="AK9" i="5"/>
  <c r="AK10" i="5"/>
  <c r="BF6" i="1"/>
  <c r="BF8" i="1"/>
  <c r="BF9" i="1"/>
  <c r="BF11" i="1"/>
  <c r="BF12" i="1"/>
  <c r="BF13" i="1"/>
  <c r="BF4" i="1"/>
  <c r="BF14" i="1"/>
  <c r="BF16" i="1"/>
  <c r="AL7" i="5"/>
  <c r="BF23" i="1"/>
  <c r="BF25" i="1"/>
  <c r="BF26" i="1"/>
  <c r="BF27" i="1"/>
  <c r="BF33" i="1"/>
  <c r="AL8" i="5"/>
  <c r="BF88" i="1"/>
  <c r="BF92" i="1"/>
  <c r="BF94" i="1"/>
  <c r="BF101" i="1"/>
  <c r="BF107" i="1"/>
  <c r="BF114" i="1"/>
  <c r="BF116" i="1"/>
  <c r="BF117" i="1"/>
  <c r="BF122" i="1"/>
  <c r="BF125" i="1"/>
  <c r="BF126" i="1"/>
  <c r="BF128" i="1"/>
  <c r="BF129" i="1"/>
  <c r="BF130" i="1"/>
  <c r="BF131" i="1"/>
  <c r="BF132" i="1"/>
  <c r="BF133" i="1"/>
  <c r="BF135" i="1"/>
  <c r="BF136" i="1"/>
  <c r="BF137" i="1"/>
  <c r="BF138" i="1"/>
  <c r="BF140" i="1"/>
  <c r="BF141" i="1"/>
  <c r="BF142" i="1"/>
  <c r="BF143" i="1"/>
  <c r="BF144" i="1"/>
  <c r="BF145" i="1"/>
  <c r="BF148" i="1"/>
  <c r="BF151" i="1"/>
  <c r="BF152" i="1"/>
  <c r="BF153" i="1"/>
  <c r="BF154" i="1"/>
  <c r="BF155" i="1"/>
  <c r="BF156" i="1"/>
  <c r="BF157" i="1"/>
  <c r="BF158" i="1"/>
  <c r="BF159" i="1"/>
  <c r="BF163" i="1"/>
  <c r="BF164" i="1"/>
  <c r="BF165" i="1"/>
  <c r="BF174" i="1"/>
  <c r="BF176" i="1"/>
  <c r="AL9" i="5"/>
  <c r="AL10" i="5"/>
  <c r="BD7" i="3"/>
  <c r="BE7" i="3"/>
  <c r="BF7" i="3"/>
  <c r="AM7" i="5"/>
  <c r="BF9" i="3"/>
  <c r="AM8" i="5"/>
  <c r="BF17" i="3"/>
  <c r="BF18" i="3"/>
  <c r="BF19" i="3"/>
  <c r="BF20" i="3"/>
  <c r="BF29" i="3"/>
  <c r="BF30" i="3"/>
  <c r="BF31" i="3"/>
  <c r="BF32" i="3"/>
  <c r="BF33" i="3"/>
  <c r="BF34" i="3"/>
  <c r="BF35" i="3"/>
  <c r="BF37" i="3"/>
  <c r="BF38" i="3"/>
  <c r="BF39" i="3"/>
  <c r="BF40" i="3"/>
  <c r="BF41" i="3"/>
  <c r="BF42" i="3"/>
  <c r="BF43" i="3"/>
  <c r="BF44" i="3"/>
  <c r="BF45" i="3"/>
  <c r="BF46" i="3"/>
  <c r="BF52" i="3"/>
  <c r="BF60" i="3"/>
  <c r="BF64" i="3"/>
  <c r="AM9" i="5"/>
  <c r="AM10" i="5"/>
  <c r="AN7" i="5"/>
  <c r="AN8" i="5"/>
  <c r="AN9" i="5"/>
  <c r="AN10" i="5"/>
  <c r="BG13" i="1"/>
  <c r="BG14" i="1"/>
  <c r="BH13" i="1"/>
  <c r="BH14" i="1"/>
  <c r="BI14" i="1"/>
  <c r="BI15" i="1"/>
  <c r="BI16" i="1"/>
  <c r="AO7" i="5"/>
  <c r="AO8" i="5"/>
  <c r="BI88" i="1"/>
  <c r="BI92" i="1"/>
  <c r="BI94" i="1"/>
  <c r="BI95" i="1"/>
  <c r="BI101" i="1"/>
  <c r="BI107" i="1"/>
  <c r="BI114" i="1"/>
  <c r="BI115" i="1"/>
  <c r="BI116" i="1"/>
  <c r="BI117" i="1"/>
  <c r="BI122" i="1"/>
  <c r="BI125" i="1"/>
  <c r="BI126" i="1"/>
  <c r="BI128" i="1"/>
  <c r="BI129" i="1"/>
  <c r="BI130" i="1"/>
  <c r="BI131" i="1"/>
  <c r="BI132" i="1"/>
  <c r="BI133" i="1"/>
  <c r="BI135" i="1"/>
  <c r="BI136" i="1"/>
  <c r="BI137" i="1"/>
  <c r="BI138" i="1"/>
  <c r="BI140" i="1"/>
  <c r="BI141" i="1"/>
  <c r="BI142" i="1"/>
  <c r="BI143" i="1"/>
  <c r="BI144" i="1"/>
  <c r="BI145" i="1"/>
  <c r="BI148" i="1"/>
  <c r="BI151" i="1"/>
  <c r="BI152" i="1"/>
  <c r="BI153" i="1"/>
  <c r="BI154" i="1"/>
  <c r="BI155" i="1"/>
  <c r="BI156" i="1"/>
  <c r="BI157" i="1"/>
  <c r="BI158" i="1"/>
  <c r="BI159" i="1"/>
  <c r="BI163" i="1"/>
  <c r="BI164" i="1"/>
  <c r="BI165" i="1"/>
  <c r="BI167" i="1"/>
  <c r="BI168" i="1"/>
  <c r="BI169" i="1"/>
  <c r="BI170" i="1"/>
  <c r="BI171" i="1"/>
  <c r="BI172" i="1"/>
  <c r="BI173" i="1"/>
  <c r="BI174" i="1"/>
  <c r="BI176" i="1"/>
  <c r="AO9" i="5"/>
  <c r="AO10" i="5"/>
  <c r="BI5" i="3"/>
  <c r="BI6" i="3"/>
  <c r="BI7" i="3"/>
  <c r="AP7" i="5"/>
  <c r="AP8" i="5"/>
  <c r="BI17" i="3"/>
  <c r="BI18" i="3"/>
  <c r="BI19" i="3"/>
  <c r="BI20" i="3"/>
  <c r="BI29" i="3"/>
  <c r="BI30" i="3"/>
  <c r="BI31" i="3"/>
  <c r="BI32" i="3"/>
  <c r="BI33" i="3"/>
  <c r="BI34" i="3"/>
  <c r="BI35" i="3"/>
  <c r="BI37" i="3"/>
  <c r="BI38" i="3"/>
  <c r="BI39" i="3"/>
  <c r="BI40" i="3"/>
  <c r="BI41" i="3"/>
  <c r="BI42" i="3"/>
  <c r="BI43" i="3"/>
  <c r="BI44" i="3"/>
  <c r="BI45" i="3"/>
  <c r="BI46" i="3"/>
  <c r="BI52" i="3"/>
  <c r="BI53" i="3"/>
  <c r="BI54" i="3"/>
  <c r="BI57" i="3"/>
  <c r="BI58" i="3"/>
  <c r="BI60" i="3"/>
  <c r="BI62" i="3"/>
  <c r="BI63" i="3"/>
  <c r="BI64" i="3"/>
  <c r="AP9" i="5"/>
  <c r="AP10" i="5"/>
  <c r="AQ7" i="5"/>
  <c r="AQ8" i="5"/>
  <c r="AQ9" i="5"/>
  <c r="AQ10" i="5"/>
  <c r="BL6" i="1"/>
  <c r="BL8" i="1"/>
  <c r="BL9" i="1"/>
  <c r="BL11" i="1"/>
  <c r="BL12" i="1"/>
  <c r="BL13" i="1"/>
  <c r="BL4" i="1"/>
  <c r="BL14" i="1"/>
  <c r="BL15" i="1"/>
  <c r="BL16" i="1"/>
  <c r="AR7" i="5"/>
  <c r="BL23" i="1"/>
  <c r="BL25" i="1"/>
  <c r="BL26" i="1"/>
  <c r="BL27" i="1"/>
  <c r="BL33" i="1"/>
  <c r="AR8" i="5"/>
  <c r="BL88" i="1"/>
  <c r="BL92" i="1"/>
  <c r="BL94" i="1"/>
  <c r="BL95" i="1"/>
  <c r="BL101" i="1"/>
  <c r="BL107" i="1"/>
  <c r="BL114" i="1"/>
  <c r="BL115" i="1"/>
  <c r="BL116" i="1"/>
  <c r="BL117" i="1"/>
  <c r="BL122" i="1"/>
  <c r="BL125" i="1"/>
  <c r="BL126" i="1"/>
  <c r="BL128" i="1"/>
  <c r="BL129" i="1"/>
  <c r="BL130" i="1"/>
  <c r="BL131" i="1"/>
  <c r="BL132" i="1"/>
  <c r="BL133" i="1"/>
  <c r="BL135" i="1"/>
  <c r="BL136" i="1"/>
  <c r="BL138" i="1"/>
  <c r="BL140" i="1"/>
  <c r="BL141" i="1"/>
  <c r="BL142" i="1"/>
  <c r="BL143" i="1"/>
  <c r="BL144" i="1"/>
  <c r="BL145" i="1"/>
  <c r="BL148" i="1"/>
  <c r="BL151" i="1"/>
  <c r="BL152" i="1"/>
  <c r="BL153" i="1"/>
  <c r="BL154" i="1"/>
  <c r="BL155" i="1"/>
  <c r="BL156" i="1"/>
  <c r="BL157" i="1"/>
  <c r="BL158" i="1"/>
  <c r="BL159" i="1"/>
  <c r="BL163" i="1"/>
  <c r="BL164" i="1"/>
  <c r="BL165" i="1"/>
  <c r="BL174" i="1"/>
  <c r="BL176" i="1"/>
  <c r="AR9" i="5"/>
  <c r="AR10" i="5"/>
  <c r="BL5" i="3"/>
  <c r="BL6" i="3"/>
  <c r="BL7" i="3"/>
  <c r="AS7" i="5"/>
  <c r="BL9" i="3"/>
  <c r="AS8" i="5"/>
  <c r="BL17" i="3"/>
  <c r="BL18" i="3"/>
  <c r="BL19" i="3"/>
  <c r="BL20" i="3"/>
  <c r="BL29" i="3"/>
  <c r="BL30" i="3"/>
  <c r="BL31" i="3"/>
  <c r="BL32" i="3"/>
  <c r="BL34" i="3"/>
  <c r="BL38" i="3"/>
  <c r="BL39" i="3"/>
  <c r="BL40" i="3"/>
  <c r="BL41" i="3"/>
  <c r="BL42" i="3"/>
  <c r="BL43" i="3"/>
  <c r="BL52" i="3"/>
  <c r="BL53" i="3"/>
  <c r="BL54" i="3"/>
  <c r="BL57" i="3"/>
  <c r="BL58" i="3"/>
  <c r="BL60" i="3"/>
  <c r="BL62" i="3"/>
  <c r="BL63" i="3"/>
  <c r="BL64" i="3"/>
  <c r="AS9" i="5"/>
  <c r="AS10" i="5"/>
  <c r="AT7" i="5"/>
  <c r="AT8" i="5"/>
  <c r="AT9" i="5"/>
  <c r="AT10" i="5"/>
  <c r="AX7" i="5"/>
  <c r="AX8" i="5"/>
  <c r="BR176" i="1"/>
  <c r="AX9" i="5"/>
  <c r="AY7" i="5"/>
  <c r="AY8" i="5"/>
  <c r="BR17" i="3"/>
  <c r="BR18" i="3"/>
  <c r="BR19" i="3"/>
  <c r="BR20" i="3"/>
  <c r="BR29" i="3"/>
  <c r="BR30" i="3"/>
  <c r="BR31" i="3"/>
  <c r="BR33" i="3"/>
  <c r="BR34" i="3"/>
  <c r="BR35" i="3"/>
  <c r="BR37" i="3"/>
  <c r="BR38" i="3"/>
  <c r="BR39" i="3"/>
  <c r="BR43" i="3"/>
  <c r="BR44" i="3"/>
  <c r="BR45" i="3"/>
  <c r="BR46" i="3"/>
  <c r="BR52" i="3"/>
  <c r="BR53" i="3"/>
  <c r="BR57" i="3"/>
  <c r="BR60" i="3"/>
  <c r="BR64" i="3"/>
  <c r="AY9" i="5"/>
  <c r="AZ7" i="5"/>
  <c r="AZ8" i="5"/>
  <c r="AZ9" i="5"/>
  <c r="B10" i="5"/>
  <c r="C176" i="1"/>
  <c r="D92" i="1"/>
  <c r="D176" i="1"/>
  <c r="E176" i="1"/>
  <c r="F176" i="1"/>
  <c r="G176" i="1"/>
  <c r="H176" i="1"/>
  <c r="I176" i="1"/>
  <c r="J176" i="1"/>
  <c r="K176" i="1"/>
  <c r="L176" i="1"/>
  <c r="K116" i="1"/>
  <c r="M116" i="1"/>
  <c r="K117" i="1"/>
  <c r="M117" i="1"/>
  <c r="M174" i="1"/>
  <c r="M176" i="1"/>
  <c r="N116" i="1"/>
  <c r="N117" i="1"/>
  <c r="N174" i="1"/>
  <c r="N176" i="1"/>
  <c r="O92" i="1"/>
  <c r="O107" i="1"/>
  <c r="O176" i="1"/>
  <c r="P176" i="1"/>
  <c r="Q176" i="1"/>
  <c r="R176" i="1"/>
  <c r="S176" i="1"/>
  <c r="T176" i="1"/>
  <c r="U176" i="1"/>
  <c r="V176" i="1"/>
  <c r="W107" i="1"/>
  <c r="W176" i="1"/>
  <c r="X176" i="1"/>
  <c r="Y174" i="1"/>
  <c r="Y176" i="1"/>
  <c r="Z174" i="1"/>
  <c r="Z176" i="1"/>
  <c r="AB176" i="1"/>
  <c r="AC174" i="1"/>
  <c r="AC176" i="1"/>
  <c r="AD174" i="1"/>
  <c r="AD176" i="1"/>
  <c r="AF174" i="1"/>
  <c r="AF176" i="1"/>
  <c r="AG174" i="1"/>
  <c r="AG176" i="1"/>
  <c r="AI174" i="1"/>
  <c r="AI176" i="1"/>
  <c r="AJ174" i="1"/>
  <c r="AJ176" i="1"/>
  <c r="AL174" i="1"/>
  <c r="AL176" i="1"/>
  <c r="AM174" i="1"/>
  <c r="AM176" i="1"/>
  <c r="AO174" i="1"/>
  <c r="AO176" i="1"/>
  <c r="AP174" i="1"/>
  <c r="AP176" i="1"/>
  <c r="AR174" i="1"/>
  <c r="AR176" i="1"/>
  <c r="AS174" i="1"/>
  <c r="AS176" i="1"/>
  <c r="AU174" i="1"/>
  <c r="AU176" i="1"/>
  <c r="AV174" i="1"/>
  <c r="AV176" i="1"/>
  <c r="AW88" i="1"/>
  <c r="AW89" i="1"/>
  <c r="AW90" i="1"/>
  <c r="AW91" i="1"/>
  <c r="AW93" i="1"/>
  <c r="AW94" i="1"/>
  <c r="AW95" i="1"/>
  <c r="AW96" i="1"/>
  <c r="AW97" i="1"/>
  <c r="AW98" i="1"/>
  <c r="AW101" i="1"/>
  <c r="AW102" i="1"/>
  <c r="AW103" i="1"/>
  <c r="AW104" i="1"/>
  <c r="AW105" i="1"/>
  <c r="AW106" i="1"/>
  <c r="AW107" i="1"/>
  <c r="AW108" i="1"/>
  <c r="AW109" i="1"/>
  <c r="AW110" i="1"/>
  <c r="AW111" i="1"/>
  <c r="AW114" i="1"/>
  <c r="AW115" i="1"/>
  <c r="AW116" i="1"/>
  <c r="AW117" i="1"/>
  <c r="AW119" i="1"/>
  <c r="AW120" i="1"/>
  <c r="AW121" i="1"/>
  <c r="AW122" i="1"/>
  <c r="AW123" i="1"/>
  <c r="AW125" i="1"/>
  <c r="AW126" i="1"/>
  <c r="AW127" i="1"/>
  <c r="AW128" i="1"/>
  <c r="AW129" i="1"/>
  <c r="AW130" i="1"/>
  <c r="AW131" i="1"/>
  <c r="AW132" i="1"/>
  <c r="AW133" i="1"/>
  <c r="AW135" i="1"/>
  <c r="AW136" i="1"/>
  <c r="AW137" i="1"/>
  <c r="AW138" i="1"/>
  <c r="AW139" i="1"/>
  <c r="AW140" i="1"/>
  <c r="AW141" i="1"/>
  <c r="AW142" i="1"/>
  <c r="AW143" i="1"/>
  <c r="AW144" i="1"/>
  <c r="AW145" i="1"/>
  <c r="AW148" i="1"/>
  <c r="AW149" i="1"/>
  <c r="AW152" i="1"/>
  <c r="AW153" i="1"/>
  <c r="AW154" i="1"/>
  <c r="AW155" i="1"/>
  <c r="AW156" i="1"/>
  <c r="AW157" i="1"/>
  <c r="AW158" i="1"/>
  <c r="AW159" i="1"/>
  <c r="AW163" i="1"/>
  <c r="AW164" i="1"/>
  <c r="AW165" i="1"/>
  <c r="AW167" i="1"/>
  <c r="AW168" i="1"/>
  <c r="AW169" i="1"/>
  <c r="AW170" i="1"/>
  <c r="AW171" i="1"/>
  <c r="AW172" i="1"/>
  <c r="AW173" i="1"/>
  <c r="AW174" i="1"/>
  <c r="AW176" i="1"/>
  <c r="AX174" i="1"/>
  <c r="AX176" i="1"/>
  <c r="AY174" i="1"/>
  <c r="AY176" i="1"/>
  <c r="BA174" i="1"/>
  <c r="BA176" i="1"/>
  <c r="BB174" i="1"/>
  <c r="BB176" i="1"/>
  <c r="BD174" i="1"/>
  <c r="BD176" i="1"/>
  <c r="BE174" i="1"/>
  <c r="BE176" i="1"/>
  <c r="BG174" i="1"/>
  <c r="BG176" i="1"/>
  <c r="BH174" i="1"/>
  <c r="BH176" i="1"/>
  <c r="BJ174" i="1"/>
  <c r="BJ176" i="1"/>
  <c r="BK174" i="1"/>
  <c r="BK176" i="1"/>
  <c r="BP176" i="1"/>
  <c r="BQ176" i="1"/>
  <c r="B176" i="1"/>
  <c r="AM21" i="5"/>
  <c r="AP21" i="5"/>
  <c r="AS21" i="5"/>
  <c r="AL14" i="5"/>
  <c r="AX14" i="5"/>
  <c r="AR14" i="5"/>
  <c r="AO14" i="5"/>
  <c r="AI14" i="5"/>
  <c r="AY13" i="5"/>
  <c r="AS13" i="5"/>
  <c r="AP13" i="5"/>
  <c r="AM13" i="5"/>
  <c r="AJ13" i="5"/>
  <c r="BK228" i="1"/>
  <c r="BK229" i="1"/>
  <c r="BJ228" i="1"/>
  <c r="BJ229" i="1"/>
  <c r="BE228" i="1"/>
  <c r="BE229" i="1"/>
  <c r="BD228" i="1"/>
  <c r="BD229" i="1"/>
  <c r="BR226" i="1"/>
  <c r="BR227" i="1"/>
  <c r="BL226" i="1"/>
  <c r="BL227" i="1"/>
  <c r="BL228" i="1"/>
  <c r="BF226" i="1"/>
  <c r="BF227" i="1"/>
  <c r="BF228" i="1"/>
  <c r="BR223" i="1"/>
  <c r="BL223" i="1"/>
  <c r="BF223" i="1"/>
  <c r="BK221" i="1"/>
  <c r="BJ221" i="1"/>
  <c r="BE221" i="1"/>
  <c r="BD221" i="1"/>
  <c r="BQ220" i="1"/>
  <c r="BP220" i="1"/>
  <c r="BK220" i="1"/>
  <c r="BJ220" i="1"/>
  <c r="BE220" i="1"/>
  <c r="BD220" i="1"/>
  <c r="BK219" i="1"/>
  <c r="BJ219" i="1"/>
  <c r="BE219" i="1"/>
  <c r="BD219" i="1"/>
  <c r="BR218" i="1"/>
  <c r="BL218" i="1"/>
  <c r="BF218" i="1"/>
  <c r="BR217" i="1"/>
  <c r="BL217" i="1"/>
  <c r="BF217" i="1"/>
  <c r="BR215" i="1"/>
  <c r="BR216" i="1"/>
  <c r="BL215" i="1"/>
  <c r="BL216" i="1"/>
  <c r="BF215" i="1"/>
  <c r="BF216" i="1"/>
  <c r="BR214" i="1"/>
  <c r="BL214" i="1"/>
  <c r="BF214" i="1"/>
  <c r="BC214" i="1"/>
  <c r="BR213" i="1"/>
  <c r="BL213" i="1"/>
  <c r="BF213" i="1"/>
  <c r="BR211" i="1"/>
  <c r="BL211" i="1"/>
  <c r="BF211" i="1"/>
  <c r="BR209" i="1"/>
  <c r="BL209" i="1"/>
  <c r="BF209" i="1"/>
  <c r="BR208" i="1"/>
  <c r="BL208" i="1"/>
  <c r="BF208" i="1"/>
  <c r="BR207" i="1"/>
  <c r="BL207" i="1"/>
  <c r="BF207" i="1"/>
  <c r="BR206" i="1"/>
  <c r="BL206" i="1"/>
  <c r="BF206" i="1"/>
  <c r="BR205" i="1"/>
  <c r="BL205" i="1"/>
  <c r="BF205" i="1"/>
  <c r="BR204" i="1"/>
  <c r="BL204" i="1"/>
  <c r="BF204" i="1"/>
  <c r="BR203" i="1"/>
  <c r="BL203" i="1"/>
  <c r="BF203" i="1"/>
  <c r="BL200" i="1"/>
  <c r="BF200" i="1"/>
  <c r="BR199" i="1"/>
  <c r="BL199" i="1"/>
  <c r="BF199" i="1"/>
  <c r="AX13" i="5"/>
  <c r="AZ13" i="5"/>
  <c r="BL195" i="1"/>
  <c r="AR13" i="5"/>
  <c r="AT13" i="5"/>
  <c r="BF195" i="1"/>
  <c r="AL13" i="5"/>
  <c r="AN13" i="5"/>
  <c r="BR192" i="1"/>
  <c r="BL192" i="1"/>
  <c r="BF192" i="1"/>
  <c r="BR191" i="1"/>
  <c r="BL191" i="1"/>
  <c r="BF191" i="1"/>
  <c r="BR190" i="1"/>
  <c r="BL190" i="1"/>
  <c r="BR189" i="1"/>
  <c r="BL189" i="1"/>
  <c r="BF189" i="1"/>
  <c r="BR188" i="1"/>
  <c r="BL188" i="1"/>
  <c r="BF188" i="1"/>
  <c r="BR187" i="1"/>
  <c r="BR220" i="1"/>
  <c r="AX16" i="5"/>
  <c r="BL187" i="1"/>
  <c r="BL220" i="1"/>
  <c r="AR16" i="5"/>
  <c r="BF187" i="1"/>
  <c r="BF219" i="1"/>
  <c r="BR181" i="1"/>
  <c r="BL181" i="1"/>
  <c r="BF181" i="1"/>
  <c r="BR180" i="1"/>
  <c r="AX12" i="5"/>
  <c r="BL180" i="1"/>
  <c r="AR12" i="5"/>
  <c r="BF180" i="1"/>
  <c r="AL12" i="5"/>
  <c r="AL23" i="5"/>
  <c r="BF229" i="1"/>
  <c r="AX23" i="5"/>
  <c r="AR23" i="5"/>
  <c r="BL229" i="1"/>
  <c r="AT12" i="5"/>
  <c r="BF220" i="1"/>
  <c r="AL16" i="5"/>
  <c r="AZ12" i="5"/>
  <c r="BL219" i="1"/>
  <c r="AN12" i="5"/>
  <c r="AX15" i="5"/>
  <c r="AZ15" i="5"/>
  <c r="BL221" i="1"/>
  <c r="AR15" i="5"/>
  <c r="AT15" i="5"/>
  <c r="BF221" i="1"/>
  <c r="AL15" i="5"/>
  <c r="AN15" i="5"/>
  <c r="BR83" i="1"/>
  <c r="AX20" i="5"/>
  <c r="AZ20" i="5"/>
  <c r="BL83" i="1"/>
  <c r="AR20" i="5"/>
  <c r="AT20" i="5"/>
  <c r="BF83" i="1"/>
  <c r="AL20" i="5"/>
  <c r="AN20" i="5"/>
  <c r="BR80" i="1"/>
  <c r="BL80" i="1"/>
  <c r="BF80" i="1"/>
  <c r="BL76" i="1"/>
  <c r="BL79" i="1"/>
  <c r="AR19" i="5"/>
  <c r="BK79" i="1"/>
  <c r="BJ79" i="1"/>
  <c r="BE79" i="1"/>
  <c r="BD79" i="1"/>
  <c r="AX19" i="5"/>
  <c r="BF76" i="1"/>
  <c r="BF79" i="1"/>
  <c r="AL19" i="5"/>
  <c r="AN19" i="5"/>
  <c r="AN21" i="5"/>
  <c r="AL21" i="5"/>
  <c r="AZ19" i="5"/>
  <c r="AT19" i="5"/>
  <c r="AT21" i="5"/>
  <c r="AR21" i="5"/>
  <c r="AR17" i="5"/>
  <c r="AL17" i="5"/>
  <c r="BR70" i="1"/>
  <c r="BL70" i="1"/>
  <c r="BF70" i="1"/>
  <c r="BJ69" i="1"/>
  <c r="BK69" i="1"/>
  <c r="BE69" i="1"/>
  <c r="BD69" i="1"/>
  <c r="BL66" i="1"/>
  <c r="BF66" i="1"/>
  <c r="BL63" i="1"/>
  <c r="BL61" i="1"/>
  <c r="BF61" i="1"/>
  <c r="BL59" i="1"/>
  <c r="BF59" i="1"/>
  <c r="BL57" i="1"/>
  <c r="BF57" i="1"/>
  <c r="BL56" i="1"/>
  <c r="BF56" i="1"/>
  <c r="BL54" i="1"/>
  <c r="BF54" i="1"/>
  <c r="BL53" i="1"/>
  <c r="BF53" i="1"/>
  <c r="BL52" i="1"/>
  <c r="BF52" i="1"/>
  <c r="BL51" i="1"/>
  <c r="BF51" i="1"/>
  <c r="BL48" i="1"/>
  <c r="BF48" i="1"/>
  <c r="BL47" i="1"/>
  <c r="BF47" i="1"/>
  <c r="BL45" i="1"/>
  <c r="BF45" i="1"/>
  <c r="BL39" i="1"/>
  <c r="BL40" i="1"/>
  <c r="BL41" i="1"/>
  <c r="BL42" i="1"/>
  <c r="BL43" i="1"/>
  <c r="BL44" i="1"/>
  <c r="BL46" i="1"/>
  <c r="BF39" i="1"/>
  <c r="BF40" i="1"/>
  <c r="BF41" i="1"/>
  <c r="BF42" i="1"/>
  <c r="BF43" i="1"/>
  <c r="BF44" i="1"/>
  <c r="BF46" i="1"/>
  <c r="BL38" i="1"/>
  <c r="BL69" i="1"/>
  <c r="BF38" i="1"/>
  <c r="BF69" i="1"/>
  <c r="BR34" i="1"/>
  <c r="BL34" i="1"/>
  <c r="BF34" i="1"/>
  <c r="BR18" i="1"/>
  <c r="BL18" i="1"/>
  <c r="BF18" i="1"/>
  <c r="BK13" i="1"/>
  <c r="BK14" i="1"/>
  <c r="BK16" i="1"/>
  <c r="BJ13" i="1"/>
  <c r="BJ14" i="1"/>
  <c r="BJ16" i="1"/>
  <c r="BE13" i="1"/>
  <c r="BE14" i="1"/>
  <c r="BE16" i="1"/>
  <c r="BD13" i="1"/>
  <c r="BD14" i="1"/>
  <c r="BD16" i="1"/>
  <c r="AR24" i="5"/>
  <c r="AT24" i="5"/>
  <c r="AR25" i="5"/>
  <c r="AL24" i="5"/>
  <c r="AN24" i="5"/>
  <c r="AX24" i="5"/>
  <c r="BP87" i="3"/>
  <c r="BK86" i="3"/>
  <c r="BK87" i="3"/>
  <c r="BQ87" i="3"/>
  <c r="BR84" i="3"/>
  <c r="AY23" i="5"/>
  <c r="BJ86" i="3"/>
  <c r="BJ87" i="3"/>
  <c r="BL84" i="3"/>
  <c r="BL86" i="3"/>
  <c r="BD86" i="3"/>
  <c r="BD87" i="3"/>
  <c r="BE86" i="3"/>
  <c r="BE87" i="3"/>
  <c r="BF84" i="3"/>
  <c r="BF86" i="3"/>
  <c r="BR81" i="3"/>
  <c r="BL81" i="3"/>
  <c r="BF81" i="3"/>
  <c r="BE80" i="3"/>
  <c r="BD80" i="3"/>
  <c r="BK80" i="3"/>
  <c r="BJ80" i="3"/>
  <c r="BK79" i="3"/>
  <c r="BJ79" i="3"/>
  <c r="BE79" i="3"/>
  <c r="BD79" i="3"/>
  <c r="BI78" i="3"/>
  <c r="BR76" i="3"/>
  <c r="BL76" i="3"/>
  <c r="BF76" i="3"/>
  <c r="BF80" i="3"/>
  <c r="AM16" i="5"/>
  <c r="AN16" i="5"/>
  <c r="BR75" i="3"/>
  <c r="BL75" i="3"/>
  <c r="BR73" i="3"/>
  <c r="AY16" i="5"/>
  <c r="AZ16" i="5"/>
  <c r="BL73" i="3"/>
  <c r="BL80" i="3"/>
  <c r="AS16" i="5"/>
  <c r="AT16" i="5"/>
  <c r="BR71" i="3"/>
  <c r="AY14" i="5"/>
  <c r="BL71" i="3"/>
  <c r="AS14" i="5"/>
  <c r="BF71" i="3"/>
  <c r="AM14" i="5"/>
  <c r="BR65" i="3"/>
  <c r="BL65" i="3"/>
  <c r="BF65" i="3"/>
  <c r="BJ64" i="3"/>
  <c r="BK64" i="3"/>
  <c r="BP64" i="3"/>
  <c r="BQ64" i="3"/>
  <c r="BG64" i="3"/>
  <c r="BD64" i="3"/>
  <c r="BE64" i="3"/>
  <c r="BF12" i="3"/>
  <c r="BJ7" i="3"/>
  <c r="BJ11" i="3"/>
  <c r="BK7" i="3"/>
  <c r="BK11" i="3"/>
  <c r="BD11" i="3"/>
  <c r="BE11" i="3"/>
  <c r="BR10" i="3"/>
  <c r="BR12" i="3"/>
  <c r="BL10" i="3"/>
  <c r="BL12" i="3"/>
  <c r="BF6" i="3"/>
  <c r="BF10" i="3"/>
  <c r="BF5" i="3"/>
  <c r="AZ23" i="5"/>
  <c r="AZ24" i="5"/>
  <c r="AM23" i="5"/>
  <c r="AN23" i="5"/>
  <c r="AN25" i="5"/>
  <c r="BF87" i="3"/>
  <c r="AS23" i="5"/>
  <c r="BL87" i="3"/>
  <c r="BF11" i="3"/>
  <c r="BL11" i="3"/>
  <c r="AZ14" i="5"/>
  <c r="AN14" i="5"/>
  <c r="AN17" i="5"/>
  <c r="AM17" i="5"/>
  <c r="BL79" i="3"/>
  <c r="BR87" i="3"/>
  <c r="AT14" i="5"/>
  <c r="AT17" i="5"/>
  <c r="AS17" i="5"/>
  <c r="BF79" i="3"/>
  <c r="I17" i="5"/>
  <c r="I27" i="5"/>
  <c r="I28" i="5"/>
  <c r="C17" i="5"/>
  <c r="C27" i="5"/>
  <c r="C28" i="5"/>
  <c r="D17" i="5"/>
  <c r="D27" i="5"/>
  <c r="D28" i="5"/>
  <c r="E17" i="5"/>
  <c r="E27" i="5"/>
  <c r="E28" i="5"/>
  <c r="G17" i="5"/>
  <c r="G27" i="5"/>
  <c r="B17" i="5"/>
  <c r="B27" i="5"/>
  <c r="B28" i="5"/>
  <c r="J16" i="5"/>
  <c r="F16" i="5"/>
  <c r="N80" i="3"/>
  <c r="P80" i="3"/>
  <c r="Q80" i="3"/>
  <c r="R80" i="3"/>
  <c r="T80" i="3"/>
  <c r="U80" i="3"/>
  <c r="V80" i="3"/>
  <c r="X80" i="3"/>
  <c r="M80" i="3"/>
  <c r="F15" i="5"/>
  <c r="F17" i="5"/>
  <c r="F27" i="5"/>
  <c r="F28" i="5"/>
  <c r="C220" i="1"/>
  <c r="D220" i="1"/>
  <c r="E220" i="1"/>
  <c r="F220" i="1"/>
  <c r="G220" i="1"/>
  <c r="H220" i="1"/>
  <c r="I220" i="1"/>
  <c r="J220" i="1"/>
  <c r="K220" i="1"/>
  <c r="M220" i="1"/>
  <c r="N220" i="1"/>
  <c r="P220" i="1"/>
  <c r="Q220" i="1"/>
  <c r="R220" i="1"/>
  <c r="V220" i="1"/>
  <c r="B220" i="1"/>
  <c r="Y220" i="1"/>
  <c r="Q221" i="1"/>
  <c r="R221" i="1"/>
  <c r="S221" i="1"/>
  <c r="C221" i="1"/>
  <c r="E221" i="1"/>
  <c r="F221" i="1"/>
  <c r="G221" i="1"/>
  <c r="H221" i="1"/>
  <c r="I221" i="1"/>
  <c r="J221" i="1"/>
  <c r="K221" i="1"/>
  <c r="M221" i="1"/>
  <c r="N221" i="1"/>
  <c r="P221" i="1"/>
  <c r="U221" i="1"/>
  <c r="V221" i="1"/>
  <c r="X221" i="1"/>
  <c r="B221" i="1"/>
  <c r="AB220" i="1"/>
  <c r="AC220" i="1"/>
  <c r="AD220" i="1"/>
  <c r="AF220" i="1"/>
  <c r="AG220" i="1"/>
  <c r="AI220" i="1"/>
  <c r="AJ220" i="1"/>
  <c r="AL220" i="1"/>
  <c r="AM220" i="1"/>
  <c r="AO220" i="1"/>
  <c r="AP220" i="1"/>
  <c r="AR220" i="1"/>
  <c r="AS220" i="1"/>
  <c r="AU220" i="1"/>
  <c r="AV220" i="1"/>
  <c r="AX220" i="1"/>
  <c r="AY220" i="1"/>
  <c r="BA220" i="1"/>
  <c r="BB220" i="1"/>
  <c r="BG220" i="1"/>
  <c r="BH220" i="1"/>
  <c r="Z220" i="1"/>
  <c r="AO221" i="1"/>
  <c r="AM221" i="1"/>
  <c r="AL221" i="1"/>
  <c r="AJ221" i="1"/>
  <c r="AI221" i="1"/>
  <c r="AG221" i="1"/>
  <c r="AF221" i="1"/>
  <c r="AD221" i="1"/>
  <c r="AC221" i="1"/>
  <c r="AB221" i="1"/>
  <c r="Z221" i="1"/>
  <c r="Y221" i="1"/>
  <c r="BH221" i="1"/>
  <c r="BG221" i="1"/>
  <c r="BB221" i="1"/>
  <c r="BA221" i="1"/>
  <c r="AY221" i="1"/>
  <c r="AX221" i="1"/>
  <c r="AV221" i="1"/>
  <c r="AU221" i="1"/>
  <c r="AS221" i="1"/>
  <c r="AR221" i="1"/>
  <c r="AP221" i="1"/>
  <c r="AH216" i="1"/>
  <c r="AH221" i="1"/>
  <c r="AA216" i="1"/>
  <c r="AA221" i="1"/>
  <c r="K15" i="5"/>
  <c r="M15" i="5"/>
  <c r="D221" i="1"/>
  <c r="AE216" i="1"/>
  <c r="AE221" i="1"/>
  <c r="N15" i="5"/>
  <c r="P15" i="5"/>
  <c r="AK216" i="1"/>
  <c r="AK221" i="1"/>
  <c r="AN216" i="1"/>
  <c r="AN221" i="1"/>
  <c r="AQ216" i="1"/>
  <c r="AQ221" i="1"/>
  <c r="AT216" i="1"/>
  <c r="AT221" i="1"/>
  <c r="AZ216" i="1"/>
  <c r="AZ221" i="1"/>
  <c r="BC216" i="1"/>
  <c r="BC221" i="1"/>
  <c r="BI216" i="1"/>
  <c r="BI221" i="1"/>
  <c r="AO15" i="5"/>
  <c r="AQ15" i="5"/>
  <c r="AF25" i="5"/>
  <c r="AG25" i="5"/>
  <c r="AD21" i="5"/>
  <c r="AF21" i="5"/>
  <c r="AG21" i="5"/>
  <c r="AJ21" i="5"/>
  <c r="AC14" i="5"/>
  <c r="AD13" i="5"/>
  <c r="BI71" i="3"/>
  <c r="AP14" i="5"/>
  <c r="BC71" i="3"/>
  <c r="AJ14" i="5"/>
  <c r="AT71" i="3"/>
  <c r="AD14" i="5"/>
  <c r="AE14" i="5"/>
  <c r="BA86" i="3"/>
  <c r="BA87" i="3"/>
  <c r="BH86" i="3"/>
  <c r="BH87" i="3"/>
  <c r="BB86" i="3"/>
  <c r="BB87" i="3"/>
  <c r="BC84" i="3"/>
  <c r="BC86" i="3"/>
  <c r="AJ23" i="5"/>
  <c r="AJ25" i="5"/>
  <c r="BG86" i="3"/>
  <c r="BI86" i="3"/>
  <c r="AR86" i="3"/>
  <c r="AR87" i="3"/>
  <c r="AS86" i="3"/>
  <c r="AT86" i="3"/>
  <c r="AD23" i="5"/>
  <c r="AD25" i="5"/>
  <c r="BI84" i="3"/>
  <c r="AT84" i="3"/>
  <c r="BI81" i="3"/>
  <c r="BC81" i="3"/>
  <c r="AT81" i="3"/>
  <c r="BH80" i="3"/>
  <c r="BG80" i="3"/>
  <c r="BB80" i="3"/>
  <c r="BA80" i="3"/>
  <c r="AS80" i="3"/>
  <c r="AR80" i="3"/>
  <c r="AT80" i="3"/>
  <c r="AD16" i="5"/>
  <c r="BH79" i="3"/>
  <c r="BG79" i="3"/>
  <c r="BB79" i="3"/>
  <c r="BA79" i="3"/>
  <c r="AS79" i="3"/>
  <c r="AR79" i="3"/>
  <c r="AO79" i="3"/>
  <c r="BI77" i="3"/>
  <c r="BI76" i="3"/>
  <c r="BC76" i="3"/>
  <c r="AT76" i="3"/>
  <c r="BI75" i="3"/>
  <c r="BI73" i="3"/>
  <c r="BI65" i="3"/>
  <c r="BC65" i="3"/>
  <c r="AT65" i="3"/>
  <c r="BH64" i="3"/>
  <c r="BB64" i="3"/>
  <c r="BA64" i="3"/>
  <c r="AS64" i="3"/>
  <c r="AR64" i="3"/>
  <c r="BH228" i="1"/>
  <c r="BH229" i="1"/>
  <c r="BG228" i="1"/>
  <c r="BG229" i="1"/>
  <c r="BI227" i="1"/>
  <c r="BI226" i="1"/>
  <c r="BB228" i="1"/>
  <c r="BB229" i="1"/>
  <c r="BA228" i="1"/>
  <c r="BA229" i="1"/>
  <c r="BC229" i="1"/>
  <c r="BC226" i="1"/>
  <c r="BC227" i="1"/>
  <c r="AS228" i="1"/>
  <c r="AS229" i="1"/>
  <c r="AR228" i="1"/>
  <c r="AR229" i="1"/>
  <c r="AT229" i="1"/>
  <c r="AT226" i="1"/>
  <c r="AT227" i="1"/>
  <c r="AT223" i="1"/>
  <c r="BI223" i="1"/>
  <c r="BC223" i="1"/>
  <c r="BH219" i="1"/>
  <c r="BG219" i="1"/>
  <c r="BA219" i="1"/>
  <c r="BB219" i="1"/>
  <c r="AS219" i="1"/>
  <c r="AR219" i="1"/>
  <c r="BI218" i="1"/>
  <c r="BC218" i="1"/>
  <c r="AT218" i="1"/>
  <c r="BI217" i="1"/>
  <c r="BC217" i="1"/>
  <c r="BI215" i="1"/>
  <c r="BC215" i="1"/>
  <c r="AT215" i="1"/>
  <c r="BI214" i="1"/>
  <c r="AT214" i="1"/>
  <c r="BI213" i="1"/>
  <c r="BC213" i="1"/>
  <c r="BI211" i="1"/>
  <c r="BC211" i="1"/>
  <c r="BI209" i="1"/>
  <c r="BC209" i="1"/>
  <c r="AT209" i="1"/>
  <c r="BI208" i="1"/>
  <c r="BC208" i="1"/>
  <c r="BI207" i="1"/>
  <c r="BC207" i="1"/>
  <c r="BI206" i="1"/>
  <c r="BC206" i="1"/>
  <c r="BI205" i="1"/>
  <c r="BC205" i="1"/>
  <c r="BI204" i="1"/>
  <c r="BC204" i="1"/>
  <c r="BI203" i="1"/>
  <c r="BC203" i="1"/>
  <c r="AT208" i="1"/>
  <c r="AT207" i="1"/>
  <c r="AT206" i="1"/>
  <c r="AT205" i="1"/>
  <c r="AT204" i="1"/>
  <c r="AT203" i="1"/>
  <c r="BI200" i="1"/>
  <c r="BC200" i="1"/>
  <c r="AT200" i="1"/>
  <c r="BI199" i="1"/>
  <c r="BC199" i="1"/>
  <c r="AT199" i="1"/>
  <c r="BI195" i="1"/>
  <c r="AO13" i="5"/>
  <c r="AQ13" i="5"/>
  <c r="BC195" i="1"/>
  <c r="AI13" i="5"/>
  <c r="AT195" i="1"/>
  <c r="AC13" i="5"/>
  <c r="AE13" i="5"/>
  <c r="BI192" i="1"/>
  <c r="BC192" i="1"/>
  <c r="AW192" i="1"/>
  <c r="AT192" i="1"/>
  <c r="AK192" i="1"/>
  <c r="AH192" i="1"/>
  <c r="BI191" i="1"/>
  <c r="BC191" i="1"/>
  <c r="AT191" i="1"/>
  <c r="BC190" i="1"/>
  <c r="BI190" i="1"/>
  <c r="BI189" i="1"/>
  <c r="BC189" i="1"/>
  <c r="BI188" i="1"/>
  <c r="BC219" i="1"/>
  <c r="AT228" i="1"/>
  <c r="AC23" i="5"/>
  <c r="BC228" i="1"/>
  <c r="AI23" i="5"/>
  <c r="AT219" i="1"/>
  <c r="BI228" i="1"/>
  <c r="AT79" i="3"/>
  <c r="BC79" i="3"/>
  <c r="BI79" i="3"/>
  <c r="BC80" i="3"/>
  <c r="AJ16" i="5"/>
  <c r="BI80" i="3"/>
  <c r="AP16" i="5"/>
  <c r="BC188" i="1"/>
  <c r="AT188" i="1"/>
  <c r="BI187" i="1"/>
  <c r="BC187" i="1"/>
  <c r="BC220" i="1"/>
  <c r="AI16" i="5"/>
  <c r="AT187" i="1"/>
  <c r="AT220" i="1"/>
  <c r="AC16" i="5"/>
  <c r="AQ187" i="1"/>
  <c r="AQ188" i="1"/>
  <c r="AQ189" i="1"/>
  <c r="AQ190" i="1"/>
  <c r="AQ191" i="1"/>
  <c r="AQ192" i="1"/>
  <c r="AQ200" i="1"/>
  <c r="AQ203" i="1"/>
  <c r="AQ204" i="1"/>
  <c r="AQ205" i="1"/>
  <c r="AQ206" i="1"/>
  <c r="AQ207" i="1"/>
  <c r="AQ208" i="1"/>
  <c r="AQ209" i="1"/>
  <c r="AQ211" i="1"/>
  <c r="AQ213" i="1"/>
  <c r="AQ214" i="1"/>
  <c r="AQ215" i="1"/>
  <c r="AQ217" i="1"/>
  <c r="AQ218" i="1"/>
  <c r="AQ220" i="1"/>
  <c r="Z16" i="5"/>
  <c r="BI180" i="1"/>
  <c r="BC180" i="1"/>
  <c r="AI12" i="5"/>
  <c r="AT180" i="1"/>
  <c r="AC12" i="5"/>
  <c r="AE12" i="5"/>
  <c r="BI181" i="1"/>
  <c r="BC181" i="1"/>
  <c r="AT181" i="1"/>
  <c r="BI175" i="1"/>
  <c r="BC175" i="1"/>
  <c r="AT175" i="1"/>
  <c r="BI83" i="1"/>
  <c r="AO20" i="5"/>
  <c r="AQ20" i="5"/>
  <c r="BC83" i="1"/>
  <c r="AI20" i="5"/>
  <c r="AT83" i="1"/>
  <c r="AC20" i="5"/>
  <c r="AE20" i="5"/>
  <c r="BI80" i="1"/>
  <c r="BC80" i="1"/>
  <c r="AT80" i="1"/>
  <c r="BA79" i="1"/>
  <c r="BB79" i="1"/>
  <c r="BG79" i="1"/>
  <c r="BH79" i="1"/>
  <c r="AR79" i="1"/>
  <c r="AS79" i="1"/>
  <c r="BI76" i="1"/>
  <c r="BI79" i="1"/>
  <c r="AO19" i="5"/>
  <c r="BC76" i="1"/>
  <c r="BC79" i="1"/>
  <c r="AI19" i="5"/>
  <c r="AT76" i="1"/>
  <c r="AT79" i="1"/>
  <c r="AC19" i="5"/>
  <c r="AE19" i="5"/>
  <c r="AE21" i="5"/>
  <c r="BA69" i="1"/>
  <c r="BB69" i="1"/>
  <c r="BG69" i="1"/>
  <c r="BH69" i="1"/>
  <c r="AR69" i="1"/>
  <c r="AS69" i="1"/>
  <c r="BI66" i="1"/>
  <c r="BC66" i="1"/>
  <c r="AT66" i="1"/>
  <c r="BI63" i="1"/>
  <c r="BC63" i="1"/>
  <c r="BI61" i="1"/>
  <c r="BC61" i="1"/>
  <c r="AT61" i="1"/>
  <c r="BI59" i="1"/>
  <c r="BC59" i="1"/>
  <c r="AT59" i="1"/>
  <c r="BI57" i="1"/>
  <c r="BC57" i="1"/>
  <c r="AT57" i="1"/>
  <c r="BI56" i="1"/>
  <c r="BC56" i="1"/>
  <c r="AT56" i="1"/>
  <c r="BI51" i="1"/>
  <c r="BC52" i="1"/>
  <c r="BC51" i="1"/>
  <c r="AT51" i="1"/>
  <c r="BA7" i="3"/>
  <c r="BA11" i="3"/>
  <c r="BI10" i="3"/>
  <c r="BC10" i="3"/>
  <c r="AT10" i="3"/>
  <c r="BI9" i="3"/>
  <c r="BB7" i="3"/>
  <c r="BB11" i="3"/>
  <c r="BG7" i="3"/>
  <c r="BG11" i="3"/>
  <c r="BH7" i="3"/>
  <c r="BH11" i="3"/>
  <c r="AS7" i="3"/>
  <c r="AS11" i="3"/>
  <c r="AR7" i="3"/>
  <c r="AR11" i="3"/>
  <c r="BI12" i="3"/>
  <c r="BC12" i="3"/>
  <c r="AT12" i="3"/>
  <c r="BI49" i="1"/>
  <c r="BI48" i="1"/>
  <c r="BC48" i="1"/>
  <c r="AT48" i="1"/>
  <c r="BI47" i="1"/>
  <c r="BC47" i="1"/>
  <c r="AT47" i="1"/>
  <c r="BI46" i="1"/>
  <c r="BC46" i="1"/>
  <c r="BI45" i="1"/>
  <c r="BC45" i="1"/>
  <c r="AT45" i="1"/>
  <c r="BI44" i="1"/>
  <c r="BC44" i="1"/>
  <c r="AZ44" i="1"/>
  <c r="AT44" i="1"/>
  <c r="BI43" i="1"/>
  <c r="BC43" i="1"/>
  <c r="AT43" i="1"/>
  <c r="BI42" i="1"/>
  <c r="BC42" i="1"/>
  <c r="AT42" i="1"/>
  <c r="BI41" i="1"/>
  <c r="BC41" i="1"/>
  <c r="AT41" i="1"/>
  <c r="BI40" i="1"/>
  <c r="BC40" i="1"/>
  <c r="AT40" i="1"/>
  <c r="AT38" i="1"/>
  <c r="AT39" i="1"/>
  <c r="AT69" i="1"/>
  <c r="BI39" i="1"/>
  <c r="BC39" i="1"/>
  <c r="BI38" i="1"/>
  <c r="BI69" i="1"/>
  <c r="BC38" i="1"/>
  <c r="BI70" i="1"/>
  <c r="BC70" i="1"/>
  <c r="AT70" i="1"/>
  <c r="BC69" i="1"/>
  <c r="BI34" i="1"/>
  <c r="BC34" i="1"/>
  <c r="AZ34" i="1"/>
  <c r="AT34" i="1"/>
  <c r="AI33" i="1"/>
  <c r="AJ33" i="1"/>
  <c r="AO33" i="1"/>
  <c r="AP33" i="1"/>
  <c r="BI27" i="1"/>
  <c r="BI26" i="1"/>
  <c r="BI25" i="1"/>
  <c r="BI23" i="1"/>
  <c r="BI18" i="1"/>
  <c r="BC18" i="1"/>
  <c r="AT18" i="1"/>
  <c r="AS16" i="1"/>
  <c r="BB16" i="1"/>
  <c r="BH16" i="1"/>
  <c r="AX13" i="1"/>
  <c r="BI12" i="1"/>
  <c r="BC12" i="1"/>
  <c r="AT12" i="1"/>
  <c r="BI11" i="1"/>
  <c r="BC11" i="1"/>
  <c r="AT11" i="1"/>
  <c r="BI9" i="1"/>
  <c r="BC9" i="1"/>
  <c r="AT9" i="1"/>
  <c r="BI8" i="1"/>
  <c r="BC8" i="1"/>
  <c r="AT8" i="1"/>
  <c r="AT6" i="1"/>
  <c r="BI6" i="1"/>
  <c r="BC6" i="1"/>
  <c r="BC13" i="1"/>
  <c r="AI24" i="5"/>
  <c r="AK24" i="5"/>
  <c r="BI4" i="1"/>
  <c r="BC4" i="1"/>
  <c r="AT4" i="1"/>
  <c r="AT13" i="1"/>
  <c r="AC24" i="5"/>
  <c r="BI13" i="1"/>
  <c r="AO24" i="5"/>
  <c r="AQ24" i="5"/>
  <c r="AH24" i="5"/>
  <c r="AH23" i="5"/>
  <c r="AH25" i="5"/>
  <c r="AH20" i="5"/>
  <c r="AH19" i="5"/>
  <c r="AH21" i="5"/>
  <c r="AH13" i="5"/>
  <c r="AH14" i="5"/>
  <c r="AH8" i="5"/>
  <c r="AH7" i="5"/>
  <c r="AX86" i="3"/>
  <c r="AX87" i="3"/>
  <c r="AY86" i="3"/>
  <c r="AY87" i="3"/>
  <c r="AZ84" i="3"/>
  <c r="AZ86" i="3"/>
  <c r="AZ87" i="3"/>
  <c r="AZ81" i="3"/>
  <c r="AY80" i="3"/>
  <c r="AX80" i="3"/>
  <c r="AY79" i="3"/>
  <c r="AX79" i="3"/>
  <c r="AZ79" i="3"/>
  <c r="AZ77" i="3"/>
  <c r="AZ76" i="3"/>
  <c r="AZ75" i="3"/>
  <c r="AZ73" i="3"/>
  <c r="AZ71" i="3"/>
  <c r="AZ70" i="3"/>
  <c r="AZ65" i="3"/>
  <c r="AY64" i="3"/>
  <c r="AX64" i="3"/>
  <c r="AZ12" i="3"/>
  <c r="AZ10" i="3"/>
  <c r="AZ9" i="3"/>
  <c r="AY7" i="3"/>
  <c r="AY11" i="3"/>
  <c r="AX7" i="3"/>
  <c r="AZ6" i="3"/>
  <c r="AZ5" i="3"/>
  <c r="AZ7" i="3"/>
  <c r="AZ11" i="3"/>
  <c r="AX11" i="3"/>
  <c r="AZ80" i="3"/>
  <c r="AG16" i="5"/>
  <c r="AZ229" i="1"/>
  <c r="AY228" i="1"/>
  <c r="AX228" i="1"/>
  <c r="AZ227" i="1"/>
  <c r="AZ226" i="1"/>
  <c r="AZ228" i="1"/>
  <c r="AK23" i="5"/>
  <c r="AZ223" i="1"/>
  <c r="AZ218" i="1"/>
  <c r="AZ217" i="1"/>
  <c r="AZ215" i="1"/>
  <c r="AZ214" i="1"/>
  <c r="AZ213" i="1"/>
  <c r="AZ211" i="1"/>
  <c r="AZ209" i="1"/>
  <c r="AZ208" i="1"/>
  <c r="AZ207" i="1"/>
  <c r="AZ206" i="1"/>
  <c r="AZ205" i="1"/>
  <c r="AZ204" i="1"/>
  <c r="AZ203" i="1"/>
  <c r="AZ200" i="1"/>
  <c r="AZ199" i="1"/>
  <c r="AY196" i="1"/>
  <c r="AX196" i="1"/>
  <c r="AZ196" i="1"/>
  <c r="AY219" i="1"/>
  <c r="AX219" i="1"/>
  <c r="AZ195" i="1"/>
  <c r="AK13" i="5"/>
  <c r="AZ192" i="1"/>
  <c r="AZ191" i="1"/>
  <c r="AZ190" i="1"/>
  <c r="AZ189" i="1"/>
  <c r="AZ188" i="1"/>
  <c r="AZ187" i="1"/>
  <c r="AZ220" i="1"/>
  <c r="AF16" i="5"/>
  <c r="AF17" i="5"/>
  <c r="AZ181" i="1"/>
  <c r="AZ219" i="1"/>
  <c r="AK14" i="5"/>
  <c r="AZ180" i="1"/>
  <c r="AZ175" i="1"/>
  <c r="AZ83" i="1"/>
  <c r="AK20" i="5"/>
  <c r="AZ80" i="1"/>
  <c r="AY79" i="1"/>
  <c r="AX79" i="1"/>
  <c r="AZ78" i="1"/>
  <c r="AZ77" i="1"/>
  <c r="AZ76" i="1"/>
  <c r="AZ79" i="1"/>
  <c r="AK19" i="5"/>
  <c r="AZ70" i="1"/>
  <c r="AZ49" i="1"/>
  <c r="AY69" i="1"/>
  <c r="AX69" i="1"/>
  <c r="AZ66" i="1"/>
  <c r="AZ64" i="1"/>
  <c r="AZ63" i="1"/>
  <c r="AZ61" i="1"/>
  <c r="AZ57" i="1"/>
  <c r="AZ56" i="1"/>
  <c r="AZ59" i="1"/>
  <c r="AZ54" i="1"/>
  <c r="AZ53" i="1"/>
  <c r="AZ52" i="1"/>
  <c r="AZ51" i="1"/>
  <c r="AZ48" i="1"/>
  <c r="AZ47" i="1"/>
  <c r="AZ46" i="1"/>
  <c r="AZ45" i="1"/>
  <c r="AZ43" i="1"/>
  <c r="AZ42" i="1"/>
  <c r="AZ41" i="1"/>
  <c r="AZ40" i="1"/>
  <c r="AZ38" i="1"/>
  <c r="AZ39" i="1"/>
  <c r="AZ69" i="1"/>
  <c r="AY33" i="1"/>
  <c r="AX33" i="1"/>
  <c r="AV33" i="1"/>
  <c r="AU33" i="1"/>
  <c r="AZ32" i="1"/>
  <c r="AZ30" i="1"/>
  <c r="AZ27" i="1"/>
  <c r="AZ26" i="1"/>
  <c r="AZ25" i="1"/>
  <c r="AZ23" i="1"/>
  <c r="AZ18" i="1"/>
  <c r="AZ15" i="1"/>
  <c r="AX14" i="1"/>
  <c r="AX16" i="1"/>
  <c r="AY13" i="1"/>
  <c r="AY14" i="1"/>
  <c r="AY16" i="1"/>
  <c r="AZ12" i="1"/>
  <c r="AZ11" i="1"/>
  <c r="AZ9" i="1"/>
  <c r="AZ8" i="1"/>
  <c r="AZ6" i="1"/>
  <c r="AZ4" i="1"/>
  <c r="AZ33" i="1"/>
  <c r="AK12" i="5"/>
  <c r="AZ13" i="1"/>
  <c r="AA21" i="5"/>
  <c r="U21" i="5"/>
  <c r="BA33" i="1"/>
  <c r="AV7" i="3"/>
  <c r="AU7" i="3"/>
  <c r="AU11" i="3"/>
  <c r="AP11" i="3"/>
  <c r="AO11" i="3"/>
  <c r="AJ11" i="3"/>
  <c r="AV86" i="3"/>
  <c r="AU86" i="3"/>
  <c r="AP86" i="3"/>
  <c r="AO86" i="3"/>
  <c r="AJ86" i="3"/>
  <c r="AI86" i="3"/>
  <c r="AV80" i="3"/>
  <c r="AU80" i="3"/>
  <c r="AV79" i="3"/>
  <c r="AU79" i="3"/>
  <c r="AP80" i="3"/>
  <c r="AO80" i="3"/>
  <c r="AP79" i="3"/>
  <c r="AJ80" i="3"/>
  <c r="AI80" i="3"/>
  <c r="AJ79" i="3"/>
  <c r="AI79" i="3"/>
  <c r="AV64" i="3"/>
  <c r="AU64" i="3"/>
  <c r="AP64" i="3"/>
  <c r="AO64" i="3"/>
  <c r="AJ64" i="3"/>
  <c r="AI64" i="3"/>
  <c r="AV11" i="3"/>
  <c r="AK87" i="3"/>
  <c r="AK85" i="3"/>
  <c r="AK84" i="3"/>
  <c r="AK81" i="3"/>
  <c r="AK78" i="3"/>
  <c r="AK77" i="3"/>
  <c r="AK76" i="3"/>
  <c r="AK75" i="3"/>
  <c r="AK74" i="3"/>
  <c r="AK73" i="3"/>
  <c r="AK71" i="3"/>
  <c r="U14" i="5"/>
  <c r="AK70" i="3"/>
  <c r="U13" i="5"/>
  <c r="AK65" i="3"/>
  <c r="AK12" i="3"/>
  <c r="AK10" i="3"/>
  <c r="AK6" i="3"/>
  <c r="AK5" i="3"/>
  <c r="AQ87" i="3"/>
  <c r="AQ85" i="3"/>
  <c r="AQ84" i="3"/>
  <c r="AQ86" i="3"/>
  <c r="AA23" i="5"/>
  <c r="AA25" i="5"/>
  <c r="AQ81" i="3"/>
  <c r="AQ78" i="3"/>
  <c r="AQ77" i="3"/>
  <c r="AQ76" i="3"/>
  <c r="AQ75" i="3"/>
  <c r="AQ74" i="3"/>
  <c r="AQ73" i="3"/>
  <c r="AQ71" i="3"/>
  <c r="AA14" i="5"/>
  <c r="AQ70" i="3"/>
  <c r="AA13" i="5"/>
  <c r="AQ65" i="3"/>
  <c r="AQ12" i="3"/>
  <c r="AQ10" i="3"/>
  <c r="AQ6" i="3"/>
  <c r="AQ5" i="3"/>
  <c r="AW87" i="3"/>
  <c r="AW85" i="3"/>
  <c r="AW84" i="3"/>
  <c r="AW81" i="3"/>
  <c r="AW77" i="3"/>
  <c r="AW76" i="3"/>
  <c r="AW75" i="3"/>
  <c r="AW74" i="3"/>
  <c r="AW73" i="3"/>
  <c r="AW71" i="3"/>
  <c r="AW70" i="3"/>
  <c r="AW65" i="3"/>
  <c r="AW63" i="3"/>
  <c r="AW62" i="3"/>
  <c r="AW61" i="3"/>
  <c r="AW60" i="3"/>
  <c r="AW59" i="3"/>
  <c r="AW58" i="3"/>
  <c r="AW57" i="3"/>
  <c r="AW56" i="3"/>
  <c r="AW55" i="3"/>
  <c r="AW54" i="3"/>
  <c r="AW53" i="3"/>
  <c r="AW52" i="3"/>
  <c r="AW51" i="3"/>
  <c r="AW50" i="3"/>
  <c r="AW49" i="3"/>
  <c r="AW48" i="3"/>
  <c r="AW47" i="3"/>
  <c r="AW46" i="3"/>
  <c r="AW45" i="3"/>
  <c r="AW44" i="3"/>
  <c r="AW43" i="3"/>
  <c r="AW42" i="3"/>
  <c r="AW41" i="3"/>
  <c r="AW40" i="3"/>
  <c r="AW39" i="3"/>
  <c r="AW38" i="3"/>
  <c r="AW37" i="3"/>
  <c r="AW36" i="3"/>
  <c r="AW35" i="3"/>
  <c r="AW34" i="3"/>
  <c r="AW33" i="3"/>
  <c r="AW32" i="3"/>
  <c r="AW31" i="3"/>
  <c r="AW30" i="3"/>
  <c r="AW29" i="3"/>
  <c r="AW28" i="3"/>
  <c r="AW27" i="3"/>
  <c r="AW26" i="3"/>
  <c r="AW25" i="3"/>
  <c r="AW24" i="3"/>
  <c r="AW23" i="3"/>
  <c r="AW22" i="3"/>
  <c r="AW21" i="3"/>
  <c r="AW20" i="3"/>
  <c r="AW19" i="3"/>
  <c r="AW18" i="3"/>
  <c r="AW17" i="3"/>
  <c r="AW12" i="3"/>
  <c r="AW10" i="3"/>
  <c r="AW9" i="3"/>
  <c r="AW7" i="3"/>
  <c r="AW6" i="3"/>
  <c r="AW5" i="3"/>
  <c r="AW229" i="1"/>
  <c r="AW227" i="1"/>
  <c r="AW226" i="1"/>
  <c r="AQ229" i="1"/>
  <c r="AQ227" i="1"/>
  <c r="AQ226" i="1"/>
  <c r="AK229" i="1"/>
  <c r="AK227" i="1"/>
  <c r="AK226" i="1"/>
  <c r="AW218" i="1"/>
  <c r="AW217" i="1"/>
  <c r="AW216" i="1"/>
  <c r="AW215" i="1"/>
  <c r="AW214" i="1"/>
  <c r="AW213" i="1"/>
  <c r="AW211" i="1"/>
  <c r="AW209" i="1"/>
  <c r="AW208" i="1"/>
  <c r="AW207" i="1"/>
  <c r="AW206" i="1"/>
  <c r="AW205" i="1"/>
  <c r="AW204" i="1"/>
  <c r="AW203" i="1"/>
  <c r="AW200" i="1"/>
  <c r="AW199" i="1"/>
  <c r="AW195" i="1"/>
  <c r="AW193" i="1"/>
  <c r="AW191" i="1"/>
  <c r="AW190" i="1"/>
  <c r="AW189" i="1"/>
  <c r="AW188" i="1"/>
  <c r="AW220" i="1"/>
  <c r="AQ199" i="1"/>
  <c r="AQ195" i="1"/>
  <c r="Z13" i="5"/>
  <c r="AQ193" i="1"/>
  <c r="AK218" i="1"/>
  <c r="AK217" i="1"/>
  <c r="AK215" i="1"/>
  <c r="AK214" i="1"/>
  <c r="AK213" i="1"/>
  <c r="AK211" i="1"/>
  <c r="AK209" i="1"/>
  <c r="AK208" i="1"/>
  <c r="AK207" i="1"/>
  <c r="AK206" i="1"/>
  <c r="AK205" i="1"/>
  <c r="AK204" i="1"/>
  <c r="AK203" i="1"/>
  <c r="AK200" i="1"/>
  <c r="AK199" i="1"/>
  <c r="AK195" i="1"/>
  <c r="T13" i="5"/>
  <c r="AK193" i="1"/>
  <c r="AK191" i="1"/>
  <c r="AK190" i="1"/>
  <c r="AK189" i="1"/>
  <c r="AK188" i="1"/>
  <c r="AK220" i="1"/>
  <c r="T16" i="5"/>
  <c r="AW175" i="1"/>
  <c r="AW221" i="1"/>
  <c r="AQ175" i="1"/>
  <c r="AK175" i="1"/>
  <c r="AW70" i="1"/>
  <c r="AW68" i="1"/>
  <c r="AW66" i="1"/>
  <c r="AW64" i="1"/>
  <c r="AW63" i="1"/>
  <c r="AW61" i="1"/>
  <c r="AW59" i="1"/>
  <c r="AW57" i="1"/>
  <c r="AW56" i="1"/>
  <c r="AW54" i="1"/>
  <c r="AW53" i="1"/>
  <c r="AW52" i="1"/>
  <c r="AW51" i="1"/>
  <c r="AW49" i="1"/>
  <c r="AW48" i="1"/>
  <c r="AW47" i="1"/>
  <c r="AW46" i="1"/>
  <c r="AW45" i="1"/>
  <c r="AW44" i="1"/>
  <c r="AW43" i="1"/>
  <c r="AW42" i="1"/>
  <c r="AW41" i="1"/>
  <c r="AW40" i="1"/>
  <c r="AW39" i="1"/>
  <c r="AW38" i="1"/>
  <c r="AQ70" i="1"/>
  <c r="AQ68" i="1"/>
  <c r="AQ66" i="1"/>
  <c r="AQ64" i="1"/>
  <c r="AQ63" i="1"/>
  <c r="AQ61" i="1"/>
  <c r="AQ59" i="1"/>
  <c r="AQ57" i="1"/>
  <c r="AQ56" i="1"/>
  <c r="AQ54" i="1"/>
  <c r="AQ53" i="1"/>
  <c r="AQ52" i="1"/>
  <c r="AQ51" i="1"/>
  <c r="AQ49" i="1"/>
  <c r="AQ48" i="1"/>
  <c r="AQ47" i="1"/>
  <c r="AQ46" i="1"/>
  <c r="AQ45" i="1"/>
  <c r="AQ44" i="1"/>
  <c r="AQ43" i="1"/>
  <c r="AQ42" i="1"/>
  <c r="AQ41" i="1"/>
  <c r="AQ40" i="1"/>
  <c r="AQ39" i="1"/>
  <c r="AQ38" i="1"/>
  <c r="AK70" i="1"/>
  <c r="AK68" i="1"/>
  <c r="AK66" i="1"/>
  <c r="AK64" i="1"/>
  <c r="AK63" i="1"/>
  <c r="AK61" i="1"/>
  <c r="AK59" i="1"/>
  <c r="AK57" i="1"/>
  <c r="AK56" i="1"/>
  <c r="AK54" i="1"/>
  <c r="AK53" i="1"/>
  <c r="AK52" i="1"/>
  <c r="AK51" i="1"/>
  <c r="AK49" i="1"/>
  <c r="AK48" i="1"/>
  <c r="AK47" i="1"/>
  <c r="AK46" i="1"/>
  <c r="AK45" i="1"/>
  <c r="AK44" i="1"/>
  <c r="AK43" i="1"/>
  <c r="AK42" i="1"/>
  <c r="AK41" i="1"/>
  <c r="AK40" i="1"/>
  <c r="AK38" i="1"/>
  <c r="AK39" i="1"/>
  <c r="AK69" i="1"/>
  <c r="AW34" i="1"/>
  <c r="AW32" i="1"/>
  <c r="AW30" i="1"/>
  <c r="AW27" i="1"/>
  <c r="AW26" i="1"/>
  <c r="AW25" i="1"/>
  <c r="AW23" i="1"/>
  <c r="AW22" i="1"/>
  <c r="AQ34" i="1"/>
  <c r="AR33" i="1"/>
  <c r="AK34" i="1"/>
  <c r="AV228" i="1"/>
  <c r="AU228" i="1"/>
  <c r="AP228" i="1"/>
  <c r="AO228" i="1"/>
  <c r="AJ228" i="1"/>
  <c r="AI228" i="1"/>
  <c r="AW223" i="1"/>
  <c r="AQ223" i="1"/>
  <c r="AK223" i="1"/>
  <c r="AV196" i="1"/>
  <c r="AV219" i="1"/>
  <c r="AU196" i="1"/>
  <c r="AU219" i="1"/>
  <c r="AW219" i="1"/>
  <c r="AP196" i="1"/>
  <c r="AP219" i="1"/>
  <c r="AO196" i="1"/>
  <c r="AQ196" i="1"/>
  <c r="Z14" i="5"/>
  <c r="AB14" i="5"/>
  <c r="AO219" i="1"/>
  <c r="AQ219" i="1"/>
  <c r="AJ196" i="1"/>
  <c r="AJ219" i="1"/>
  <c r="AI196" i="1"/>
  <c r="AI219" i="1"/>
  <c r="AK219" i="1"/>
  <c r="AW181" i="1"/>
  <c r="AQ181" i="1"/>
  <c r="AK181" i="1"/>
  <c r="AW180" i="1"/>
  <c r="AQ180" i="1"/>
  <c r="Z12" i="5"/>
  <c r="AK180" i="1"/>
  <c r="T12" i="5"/>
  <c r="V12" i="5"/>
  <c r="AW83" i="1"/>
  <c r="AQ83" i="1"/>
  <c r="Z20" i="5"/>
  <c r="AB20" i="5"/>
  <c r="AK83" i="1"/>
  <c r="T20" i="5"/>
  <c r="V20" i="5"/>
  <c r="AW78" i="1"/>
  <c r="AW77" i="1"/>
  <c r="AW76" i="1"/>
  <c r="AW79" i="1"/>
  <c r="AQ78" i="1"/>
  <c r="AQ77" i="1"/>
  <c r="AQ76" i="1"/>
  <c r="AQ79" i="1"/>
  <c r="Z19" i="5"/>
  <c r="AK78" i="1"/>
  <c r="AK77" i="1"/>
  <c r="AK76" i="1"/>
  <c r="AK79" i="1"/>
  <c r="T19" i="5"/>
  <c r="V19" i="5"/>
  <c r="AW80" i="1"/>
  <c r="AV79" i="1"/>
  <c r="AU79" i="1"/>
  <c r="AQ80" i="1"/>
  <c r="AP79" i="1"/>
  <c r="AO79" i="1"/>
  <c r="AK80" i="1"/>
  <c r="AJ79" i="1"/>
  <c r="AI79" i="1"/>
  <c r="AK86" i="3"/>
  <c r="U23" i="5"/>
  <c r="U25" i="5"/>
  <c r="AK228" i="1"/>
  <c r="T23" i="5"/>
  <c r="AQ228" i="1"/>
  <c r="Z23" i="5"/>
  <c r="AW69" i="1"/>
  <c r="AK79" i="3"/>
  <c r="AK80" i="3"/>
  <c r="U16" i="5"/>
  <c r="AQ69" i="1"/>
  <c r="AB12" i="5"/>
  <c r="AK196" i="1"/>
  <c r="T14" i="5"/>
  <c r="V14" i="5"/>
  <c r="AW33" i="1"/>
  <c r="AW196" i="1"/>
  <c r="AW228" i="1"/>
  <c r="AW86" i="3"/>
  <c r="AW79" i="3"/>
  <c r="AW80" i="3"/>
  <c r="AQ79" i="3"/>
  <c r="AQ80" i="3"/>
  <c r="AA16" i="5"/>
  <c r="AW64" i="3"/>
  <c r="AW11" i="3"/>
  <c r="AQ11" i="3"/>
  <c r="AI11" i="3"/>
  <c r="AK11" i="3"/>
  <c r="AV69" i="1"/>
  <c r="AU69" i="1"/>
  <c r="AP69" i="1"/>
  <c r="AO69" i="1"/>
  <c r="AJ69" i="1"/>
  <c r="AI69" i="1"/>
  <c r="AW18" i="1"/>
  <c r="AQ18" i="1"/>
  <c r="AK18" i="1"/>
  <c r="AW15" i="1"/>
  <c r="AW12" i="1"/>
  <c r="AW11" i="1"/>
  <c r="AW9" i="1"/>
  <c r="AW8" i="1"/>
  <c r="AW6" i="1"/>
  <c r="AW13" i="1"/>
  <c r="AW4" i="1"/>
  <c r="AQ12" i="1"/>
  <c r="AQ11" i="1"/>
  <c r="AQ9" i="1"/>
  <c r="AQ8" i="1"/>
  <c r="AQ6" i="1"/>
  <c r="AQ4" i="1"/>
  <c r="AK12" i="1"/>
  <c r="AK11" i="1"/>
  <c r="AK9" i="1"/>
  <c r="AK8" i="1"/>
  <c r="AK6" i="1"/>
  <c r="AK4" i="1"/>
  <c r="AV13" i="1"/>
  <c r="AV14" i="1"/>
  <c r="AV16" i="1"/>
  <c r="AU13" i="1"/>
  <c r="AU14" i="1"/>
  <c r="AP16" i="1"/>
  <c r="AJ16" i="1"/>
  <c r="AQ13" i="1"/>
  <c r="Z24" i="5"/>
  <c r="AB24" i="5"/>
  <c r="AK13" i="1"/>
  <c r="T24" i="5"/>
  <c r="V24" i="5"/>
  <c r="AN226" i="1"/>
  <c r="AN203" i="1"/>
  <c r="AN199" i="1"/>
  <c r="AN195" i="1"/>
  <c r="W13" i="5"/>
  <c r="AM196" i="1"/>
  <c r="AE223" i="1"/>
  <c r="L21" i="5"/>
  <c r="K12" i="5"/>
  <c r="M12" i="5"/>
  <c r="Z80" i="3"/>
  <c r="Y80" i="3"/>
  <c r="AA80" i="3"/>
  <c r="L16" i="5"/>
  <c r="AA209" i="1"/>
  <c r="AA205" i="1"/>
  <c r="AA200" i="1"/>
  <c r="AA191" i="1"/>
  <c r="AA187" i="1"/>
  <c r="AL18" i="1"/>
  <c r="AF18" i="1"/>
  <c r="Y18" i="1"/>
  <c r="AN4" i="1"/>
  <c r="AH191" i="1"/>
  <c r="R21" i="5"/>
  <c r="X21" i="5"/>
  <c r="AG16" i="1"/>
  <c r="AM16" i="1"/>
  <c r="Z16" i="1"/>
  <c r="AD16" i="1"/>
  <c r="AA12" i="1"/>
  <c r="AE12" i="1"/>
  <c r="AH12" i="1"/>
  <c r="AN12" i="1"/>
  <c r="AA11" i="1"/>
  <c r="AE11" i="1"/>
  <c r="AH11" i="1"/>
  <c r="AN11" i="1"/>
  <c r="AA9" i="1"/>
  <c r="AE9" i="1"/>
  <c r="AH9" i="1"/>
  <c r="AN9" i="1"/>
  <c r="AH8" i="1"/>
  <c r="AN8" i="1"/>
  <c r="AE8" i="1"/>
  <c r="AA8" i="1"/>
  <c r="AN6" i="1"/>
  <c r="AH6" i="1"/>
  <c r="AH13" i="1"/>
  <c r="Q24" i="5"/>
  <c r="S24" i="5"/>
  <c r="AA6" i="1"/>
  <c r="AE6" i="1"/>
  <c r="O21" i="5"/>
  <c r="AE83" i="1"/>
  <c r="N20" i="5"/>
  <c r="P20" i="5"/>
  <c r="AC80" i="3"/>
  <c r="AG80" i="3"/>
  <c r="AF80" i="3"/>
  <c r="AD80" i="3"/>
  <c r="AE80" i="3"/>
  <c r="O16" i="5"/>
  <c r="AN81" i="3"/>
  <c r="AH81" i="3"/>
  <c r="AE81" i="3"/>
  <c r="AL80" i="3"/>
  <c r="AM80" i="3"/>
  <c r="AH223" i="1"/>
  <c r="AN223" i="1"/>
  <c r="AA81" i="3"/>
  <c r="Z71" i="3"/>
  <c r="Z79" i="3"/>
  <c r="Y71" i="3"/>
  <c r="Y79" i="3"/>
  <c r="AN87" i="3"/>
  <c r="AH87" i="3"/>
  <c r="AE87" i="3"/>
  <c r="AM86" i="3"/>
  <c r="AL86" i="3"/>
  <c r="AG86" i="3"/>
  <c r="AF86" i="3"/>
  <c r="AD86" i="3"/>
  <c r="AC86" i="3"/>
  <c r="AN70" i="3"/>
  <c r="X13" i="5"/>
  <c r="AM71" i="3"/>
  <c r="AM79" i="3"/>
  <c r="AL71" i="3"/>
  <c r="AL79" i="3"/>
  <c r="AN79" i="3"/>
  <c r="AH70" i="3"/>
  <c r="R13" i="5"/>
  <c r="AG71" i="3"/>
  <c r="AG79" i="3"/>
  <c r="AF71" i="3"/>
  <c r="AF79" i="3"/>
  <c r="AH79" i="3"/>
  <c r="AE70" i="3"/>
  <c r="O13" i="5"/>
  <c r="AD71" i="3"/>
  <c r="AD79" i="3"/>
  <c r="AC71" i="3"/>
  <c r="AC79" i="3"/>
  <c r="AE79" i="3"/>
  <c r="AN85" i="3"/>
  <c r="AN84" i="3"/>
  <c r="AN86" i="3"/>
  <c r="X23" i="5"/>
  <c r="X25" i="5"/>
  <c r="AH85" i="3"/>
  <c r="AH84" i="3"/>
  <c r="AE85" i="3"/>
  <c r="AE84" i="3"/>
  <c r="AE86" i="3"/>
  <c r="O23" i="5"/>
  <c r="O25" i="5"/>
  <c r="AN73" i="3"/>
  <c r="AN74" i="3"/>
  <c r="AN75" i="3"/>
  <c r="AN76" i="3"/>
  <c r="AN77" i="3"/>
  <c r="AN78" i="3"/>
  <c r="AH73" i="3"/>
  <c r="AH74" i="3"/>
  <c r="AH75" i="3"/>
  <c r="AH76" i="3"/>
  <c r="AH77" i="3"/>
  <c r="AH78" i="3"/>
  <c r="AE73" i="3"/>
  <c r="AE74" i="3"/>
  <c r="AE75" i="3"/>
  <c r="AE76" i="3"/>
  <c r="AE77" i="3"/>
  <c r="AE78" i="3"/>
  <c r="AN65" i="3"/>
  <c r="AH65" i="3"/>
  <c r="AE65" i="3"/>
  <c r="AM64" i="3"/>
  <c r="AL64" i="3"/>
  <c r="AG64" i="3"/>
  <c r="AF64" i="3"/>
  <c r="AD64" i="3"/>
  <c r="AC64" i="3"/>
  <c r="AN12" i="3"/>
  <c r="AH12" i="3"/>
  <c r="AE12" i="3"/>
  <c r="AD11" i="3"/>
  <c r="AC11" i="3"/>
  <c r="AE10" i="3"/>
  <c r="AN10" i="3"/>
  <c r="AN6" i="3"/>
  <c r="AN5" i="3"/>
  <c r="AH10" i="3"/>
  <c r="AH6" i="3"/>
  <c r="AH5" i="3"/>
  <c r="AE6" i="3"/>
  <c r="AE5" i="3"/>
  <c r="AL11" i="3"/>
  <c r="AM11" i="3"/>
  <c r="AF11" i="3"/>
  <c r="AN229" i="1"/>
  <c r="AH229" i="1"/>
  <c r="AE229" i="1"/>
  <c r="AM228" i="1"/>
  <c r="AL228" i="1"/>
  <c r="AG228" i="1"/>
  <c r="AF228" i="1"/>
  <c r="AD228" i="1"/>
  <c r="AC228" i="1"/>
  <c r="AN181" i="1"/>
  <c r="AH181" i="1"/>
  <c r="AE181" i="1"/>
  <c r="AN217" i="1"/>
  <c r="AN218" i="1"/>
  <c r="AN214" i="1"/>
  <c r="AN215" i="1"/>
  <c r="AN213" i="1"/>
  <c r="AN211" i="1"/>
  <c r="AN204" i="1"/>
  <c r="AN205" i="1"/>
  <c r="AN206" i="1"/>
  <c r="AN207" i="1"/>
  <c r="AN208" i="1"/>
  <c r="AN209" i="1"/>
  <c r="AN200" i="1"/>
  <c r="AN189" i="1"/>
  <c r="AN190" i="1"/>
  <c r="AN191" i="1"/>
  <c r="AN192" i="1"/>
  <c r="AN193" i="1"/>
  <c r="AN188" i="1"/>
  <c r="AN220" i="1"/>
  <c r="W16" i="5"/>
  <c r="AN180" i="1"/>
  <c r="W12" i="5"/>
  <c r="Y12" i="5"/>
  <c r="AH180" i="1"/>
  <c r="Q12" i="5"/>
  <c r="S12" i="5"/>
  <c r="AE180" i="1"/>
  <c r="N12" i="5"/>
  <c r="P12" i="5"/>
  <c r="AH218" i="1"/>
  <c r="AH217" i="1"/>
  <c r="AH215" i="1"/>
  <c r="AH214" i="1"/>
  <c r="AH213" i="1"/>
  <c r="AH209" i="1"/>
  <c r="AH208" i="1"/>
  <c r="AH207" i="1"/>
  <c r="AH206" i="1"/>
  <c r="AH205" i="1"/>
  <c r="AH204" i="1"/>
  <c r="AH200" i="1"/>
  <c r="AH195" i="1"/>
  <c r="Q13" i="5"/>
  <c r="S13" i="5"/>
  <c r="AH190" i="1"/>
  <c r="AH189" i="1"/>
  <c r="AH188" i="1"/>
  <c r="AH203" i="1"/>
  <c r="AH220" i="1"/>
  <c r="Q16" i="5"/>
  <c r="AE218" i="1"/>
  <c r="AE217" i="1"/>
  <c r="AE215" i="1"/>
  <c r="AE214" i="1"/>
  <c r="AE213" i="1"/>
  <c r="AE211" i="1"/>
  <c r="AE209" i="1"/>
  <c r="AE208" i="1"/>
  <c r="AE207" i="1"/>
  <c r="AE206" i="1"/>
  <c r="AE205" i="1"/>
  <c r="AE204" i="1"/>
  <c r="AE203" i="1"/>
  <c r="AE200" i="1"/>
  <c r="AE195" i="1"/>
  <c r="N13" i="5"/>
  <c r="P13" i="5"/>
  <c r="AE192" i="1"/>
  <c r="AE191" i="1"/>
  <c r="AE190" i="1"/>
  <c r="AE189" i="1"/>
  <c r="AM219" i="1"/>
  <c r="AL196" i="1"/>
  <c r="AN196" i="1"/>
  <c r="W14" i="5"/>
  <c r="AG196" i="1"/>
  <c r="AG219" i="1"/>
  <c r="AF196" i="1"/>
  <c r="AF219" i="1"/>
  <c r="AH219" i="1"/>
  <c r="AD196" i="1"/>
  <c r="AD219" i="1"/>
  <c r="AC196" i="1"/>
  <c r="AC219" i="1"/>
  <c r="AA195" i="1"/>
  <c r="K13" i="5"/>
  <c r="Z196" i="1"/>
  <c r="Z219" i="1"/>
  <c r="Y196" i="1"/>
  <c r="Y219" i="1"/>
  <c r="AN83" i="1"/>
  <c r="W20" i="5"/>
  <c r="Y20" i="5"/>
  <c r="AH83" i="1"/>
  <c r="Q20" i="5"/>
  <c r="S20" i="5"/>
  <c r="AN80" i="1"/>
  <c r="AH80" i="1"/>
  <c r="AE80" i="1"/>
  <c r="AC79" i="1"/>
  <c r="AN70" i="1"/>
  <c r="AH70" i="1"/>
  <c r="AE70" i="1"/>
  <c r="AC69" i="1"/>
  <c r="AN34" i="1"/>
  <c r="AH34" i="1"/>
  <c r="AE34" i="1"/>
  <c r="AD33" i="1"/>
  <c r="AC33" i="1"/>
  <c r="AN18" i="1"/>
  <c r="AA70" i="3"/>
  <c r="L13" i="5"/>
  <c r="AA12" i="3"/>
  <c r="Z11" i="3"/>
  <c r="Y11" i="3"/>
  <c r="AA10" i="3"/>
  <c r="Z7" i="3"/>
  <c r="Y7" i="3"/>
  <c r="AA87" i="3"/>
  <c r="Z86" i="3"/>
  <c r="Y86" i="3"/>
  <c r="AA85" i="3"/>
  <c r="AA84" i="3"/>
  <c r="AA78" i="3"/>
  <c r="AA77" i="3"/>
  <c r="AA76" i="3"/>
  <c r="AA75" i="3"/>
  <c r="AA73" i="3"/>
  <c r="AA65" i="3"/>
  <c r="Z64" i="3"/>
  <c r="Y64" i="3"/>
  <c r="AA218" i="1"/>
  <c r="AA229" i="1"/>
  <c r="AH226" i="1"/>
  <c r="AH227" i="1"/>
  <c r="AH228" i="1"/>
  <c r="Q23" i="5"/>
  <c r="Z228" i="1"/>
  <c r="AA226" i="1"/>
  <c r="AA227" i="1"/>
  <c r="Y228" i="1"/>
  <c r="AN227" i="1"/>
  <c r="AN228" i="1"/>
  <c r="W23" i="5"/>
  <c r="Y23" i="5"/>
  <c r="AA223" i="1"/>
  <c r="AA215" i="1"/>
  <c r="AA214" i="1"/>
  <c r="AA213" i="1"/>
  <c r="AN71" i="3"/>
  <c r="X14" i="5"/>
  <c r="AE71" i="3"/>
  <c r="O14" i="5"/>
  <c r="AH71" i="3"/>
  <c r="R14" i="5"/>
  <c r="AH86" i="3"/>
  <c r="R23" i="5"/>
  <c r="R25" i="5"/>
  <c r="AN80" i="3"/>
  <c r="X16" i="5"/>
  <c r="AH80" i="3"/>
  <c r="R16" i="5"/>
  <c r="S16" i="5"/>
  <c r="AA13" i="1"/>
  <c r="K24" i="5"/>
  <c r="M24" i="5"/>
  <c r="AN13" i="1"/>
  <c r="W24" i="5"/>
  <c r="Y24" i="5"/>
  <c r="AL16" i="1"/>
  <c r="AA71" i="3"/>
  <c r="L14" i="5"/>
  <c r="AA228" i="1"/>
  <c r="K23" i="5"/>
  <c r="AH196" i="1"/>
  <c r="Q14" i="5"/>
  <c r="AG11" i="3"/>
  <c r="AE13" i="1"/>
  <c r="N24" i="5"/>
  <c r="P24" i="5"/>
  <c r="AL219" i="1"/>
  <c r="AN219" i="1"/>
  <c r="AA86" i="3"/>
  <c r="L23" i="5"/>
  <c r="L25" i="5"/>
  <c r="AA207" i="1"/>
  <c r="AA204" i="1"/>
  <c r="AA203" i="1"/>
  <c r="AA188" i="1"/>
  <c r="AA181" i="1"/>
  <c r="AN175" i="1"/>
  <c r="AH175" i="1"/>
  <c r="AA175" i="1"/>
  <c r="AA83" i="1"/>
  <c r="K20" i="5"/>
  <c r="M20" i="5"/>
  <c r="AA80" i="1"/>
  <c r="Z79" i="1"/>
  <c r="AB79" i="1"/>
  <c r="AD79" i="1"/>
  <c r="AF79" i="1"/>
  <c r="AG79" i="1"/>
  <c r="AL79" i="1"/>
  <c r="AM79" i="1"/>
  <c r="Y79" i="1"/>
  <c r="AN77" i="1"/>
  <c r="AN78" i="1"/>
  <c r="AH77" i="1"/>
  <c r="AH78" i="1"/>
  <c r="AA77" i="1"/>
  <c r="AA78" i="1"/>
  <c r="AN76" i="1"/>
  <c r="AH76" i="1"/>
  <c r="AA76" i="1"/>
  <c r="AA79" i="1"/>
  <c r="K19" i="5"/>
  <c r="K21" i="5"/>
  <c r="AA70" i="1"/>
  <c r="AF69" i="1"/>
  <c r="AG69" i="1"/>
  <c r="AL69" i="1"/>
  <c r="AM69" i="1"/>
  <c r="AD69" i="1"/>
  <c r="Z69" i="1"/>
  <c r="AB69" i="1"/>
  <c r="Y69" i="1"/>
  <c r="AN56" i="1"/>
  <c r="AN57" i="1"/>
  <c r="AN59" i="1"/>
  <c r="AN61" i="1"/>
  <c r="AN63" i="1"/>
  <c r="AN64" i="1"/>
  <c r="AN66" i="1"/>
  <c r="AN68" i="1"/>
  <c r="AH56" i="1"/>
  <c r="AH57" i="1"/>
  <c r="AH59" i="1"/>
  <c r="AH61" i="1"/>
  <c r="AH63" i="1"/>
  <c r="AH64" i="1"/>
  <c r="AH66" i="1"/>
  <c r="AH68" i="1"/>
  <c r="AA68" i="1"/>
  <c r="AA66" i="1"/>
  <c r="AA64" i="1"/>
  <c r="AA63" i="1"/>
  <c r="AA61" i="1"/>
  <c r="AA59" i="1"/>
  <c r="AA57" i="1"/>
  <c r="AA56" i="1"/>
  <c r="AN54" i="1"/>
  <c r="AN53" i="1"/>
  <c r="AN52" i="1"/>
  <c r="AN51" i="1"/>
  <c r="AN49" i="1"/>
  <c r="AN48" i="1"/>
  <c r="AN47" i="1"/>
  <c r="AN46" i="1"/>
  <c r="AN45" i="1"/>
  <c r="AN44" i="1"/>
  <c r="AN43" i="1"/>
  <c r="AN42" i="1"/>
  <c r="AN41" i="1"/>
  <c r="AN40" i="1"/>
  <c r="AN39" i="1"/>
  <c r="AE38" i="1"/>
  <c r="AN38" i="1"/>
  <c r="AH39" i="1"/>
  <c r="AH40" i="1"/>
  <c r="AH41" i="1"/>
  <c r="AH42" i="1"/>
  <c r="AH43" i="1"/>
  <c r="AH44" i="1"/>
  <c r="AH45" i="1"/>
  <c r="AH46" i="1"/>
  <c r="AH47" i="1"/>
  <c r="AH48" i="1"/>
  <c r="AH49" i="1"/>
  <c r="AH51" i="1"/>
  <c r="AH52" i="1"/>
  <c r="AH53" i="1"/>
  <c r="AH54" i="1"/>
  <c r="AH38" i="1"/>
  <c r="AA39" i="1"/>
  <c r="AA40" i="1"/>
  <c r="AA41" i="1"/>
  <c r="AA42" i="1"/>
  <c r="AA43" i="1"/>
  <c r="AA44" i="1"/>
  <c r="AA45" i="1"/>
  <c r="AA46" i="1"/>
  <c r="AA47" i="1"/>
  <c r="AA48" i="1"/>
  <c r="AA49" i="1"/>
  <c r="AA51" i="1"/>
  <c r="AA52" i="1"/>
  <c r="AA53" i="1"/>
  <c r="AA54" i="1"/>
  <c r="AA38" i="1"/>
  <c r="AA34" i="1"/>
  <c r="Z33" i="1"/>
  <c r="AB33" i="1"/>
  <c r="AF33" i="1"/>
  <c r="AG33" i="1"/>
  <c r="AL33" i="1"/>
  <c r="AM33" i="1"/>
  <c r="Y33" i="1"/>
  <c r="AA18" i="1"/>
  <c r="AH18" i="1"/>
  <c r="AC18" i="1"/>
  <c r="AE18" i="1"/>
  <c r="U18" i="1"/>
  <c r="W18" i="1"/>
  <c r="AH4" i="1"/>
  <c r="AA4" i="1"/>
  <c r="W85" i="3"/>
  <c r="W84" i="3"/>
  <c r="V79" i="3"/>
  <c r="W79" i="3"/>
  <c r="R79" i="3"/>
  <c r="S79" i="3"/>
  <c r="N79" i="3"/>
  <c r="O79" i="3"/>
  <c r="W63" i="3"/>
  <c r="S63" i="3"/>
  <c r="S33" i="3"/>
  <c r="W33" i="3"/>
  <c r="W78" i="3"/>
  <c r="W81" i="3"/>
  <c r="S81" i="3"/>
  <c r="S85" i="3"/>
  <c r="S84" i="3"/>
  <c r="S78" i="3"/>
  <c r="W77" i="3"/>
  <c r="W76" i="3"/>
  <c r="W75" i="3"/>
  <c r="W80" i="3"/>
  <c r="S77" i="3"/>
  <c r="S76" i="3"/>
  <c r="S75" i="3"/>
  <c r="S80" i="3"/>
  <c r="W60" i="3"/>
  <c r="S60" i="3"/>
  <c r="S62" i="3"/>
  <c r="W62" i="3"/>
  <c r="W58" i="3"/>
  <c r="W57" i="3"/>
  <c r="W54" i="3"/>
  <c r="W53" i="3"/>
  <c r="W52" i="3"/>
  <c r="S58" i="3"/>
  <c r="S57" i="3"/>
  <c r="S54" i="3"/>
  <c r="S53" i="3"/>
  <c r="S52" i="3"/>
  <c r="W50" i="3"/>
  <c r="W46" i="3"/>
  <c r="W45" i="3"/>
  <c r="W44" i="3"/>
  <c r="S50" i="3"/>
  <c r="S46" i="3"/>
  <c r="S45" i="3"/>
  <c r="S44" i="3"/>
  <c r="S43" i="3"/>
  <c r="S42" i="3"/>
  <c r="S41" i="3"/>
  <c r="S39" i="3"/>
  <c r="S38" i="3"/>
  <c r="S37" i="3"/>
  <c r="W43" i="3"/>
  <c r="W41" i="3"/>
  <c r="W39" i="3"/>
  <c r="W37" i="3"/>
  <c r="W35" i="3"/>
  <c r="W34" i="3"/>
  <c r="W32" i="3"/>
  <c r="W30" i="3"/>
  <c r="W29" i="3"/>
  <c r="S35" i="3"/>
  <c r="S34" i="3"/>
  <c r="S32" i="3"/>
  <c r="S31" i="3"/>
  <c r="S30" i="3"/>
  <c r="S29" i="3"/>
  <c r="O85" i="3"/>
  <c r="O81" i="3"/>
  <c r="O78" i="3"/>
  <c r="O76" i="3"/>
  <c r="O75" i="3"/>
  <c r="O80" i="3"/>
  <c r="O60" i="3"/>
  <c r="O58" i="3"/>
  <c r="O57" i="3"/>
  <c r="O54" i="3"/>
  <c r="O53" i="3"/>
  <c r="O52" i="3"/>
  <c r="O50" i="3"/>
  <c r="O44" i="3"/>
  <c r="O45" i="3"/>
  <c r="O46" i="3"/>
  <c r="O43" i="3"/>
  <c r="O42" i="3"/>
  <c r="O41" i="3"/>
  <c r="O39" i="3"/>
  <c r="O37" i="3"/>
  <c r="O33" i="3"/>
  <c r="O34" i="3"/>
  <c r="O35" i="3"/>
  <c r="O32" i="3"/>
  <c r="O30" i="3"/>
  <c r="O29" i="3"/>
  <c r="W19" i="3"/>
  <c r="W18" i="3"/>
  <c r="W20" i="3"/>
  <c r="S18" i="3"/>
  <c r="S19" i="3"/>
  <c r="S20" i="3"/>
  <c r="O18" i="3"/>
  <c r="O19" i="3"/>
  <c r="O20" i="3"/>
  <c r="W17" i="3"/>
  <c r="S17" i="3"/>
  <c r="O17" i="3"/>
  <c r="N228" i="1"/>
  <c r="M228" i="1"/>
  <c r="O229" i="1"/>
  <c r="N219" i="1"/>
  <c r="M219" i="1"/>
  <c r="S209" i="1"/>
  <c r="S220" i="1"/>
  <c r="U206" i="1"/>
  <c r="U220" i="1"/>
  <c r="X206" i="1"/>
  <c r="X220" i="1"/>
  <c r="O206" i="1"/>
  <c r="O205" i="1"/>
  <c r="O204" i="1"/>
  <c r="W175" i="1"/>
  <c r="O169" i="1"/>
  <c r="O170" i="1"/>
  <c r="O171" i="1"/>
  <c r="O172" i="1"/>
  <c r="O173" i="1"/>
  <c r="O168" i="1"/>
  <c r="W159" i="1"/>
  <c r="O159" i="1"/>
  <c r="W125" i="1"/>
  <c r="O125" i="1"/>
  <c r="W94" i="1"/>
  <c r="N69" i="1"/>
  <c r="M69" i="1"/>
  <c r="AE64" i="1"/>
  <c r="AE56" i="1"/>
  <c r="W56" i="1"/>
  <c r="O56" i="1"/>
  <c r="AE54" i="1"/>
  <c r="W54" i="1"/>
  <c r="O54" i="1"/>
  <c r="W49" i="1"/>
  <c r="O42" i="1"/>
  <c r="N33" i="1"/>
  <c r="M33" i="1"/>
  <c r="AE39" i="1"/>
  <c r="AE40" i="1"/>
  <c r="AE41" i="1"/>
  <c r="AE42" i="1"/>
  <c r="AE43" i="1"/>
  <c r="AE44" i="1"/>
  <c r="AE45" i="1"/>
  <c r="AE46" i="1"/>
  <c r="AE47" i="1"/>
  <c r="AE48" i="1"/>
  <c r="AE49" i="1"/>
  <c r="AE51" i="1"/>
  <c r="AE52" i="1"/>
  <c r="AE53" i="1"/>
  <c r="AE59" i="1"/>
  <c r="AE57" i="1"/>
  <c r="AE61" i="1"/>
  <c r="AE63" i="1"/>
  <c r="AE66" i="1"/>
  <c r="AE76" i="1"/>
  <c r="AE79" i="1"/>
  <c r="N19" i="5"/>
  <c r="AE175" i="1"/>
  <c r="AE187" i="1"/>
  <c r="AE188" i="1"/>
  <c r="AE226" i="1"/>
  <c r="AE227" i="1"/>
  <c r="O227" i="1"/>
  <c r="O226" i="1"/>
  <c r="O223" i="1"/>
  <c r="O216" i="1"/>
  <c r="O215" i="1"/>
  <c r="O214" i="1"/>
  <c r="O213" i="1"/>
  <c r="O211" i="1"/>
  <c r="O209" i="1"/>
  <c r="O207" i="1"/>
  <c r="O203" i="1"/>
  <c r="O200" i="1"/>
  <c r="O191" i="1"/>
  <c r="O188" i="1"/>
  <c r="O187" i="1"/>
  <c r="O181" i="1"/>
  <c r="O180" i="1"/>
  <c r="O175" i="1"/>
  <c r="O167" i="1"/>
  <c r="O164" i="1"/>
  <c r="O163" i="1"/>
  <c r="O158" i="1"/>
  <c r="O157" i="1"/>
  <c r="O156" i="1"/>
  <c r="O155" i="1"/>
  <c r="O154" i="1"/>
  <c r="O153" i="1"/>
  <c r="O152" i="1"/>
  <c r="O148" i="1"/>
  <c r="O145" i="1"/>
  <c r="O144" i="1"/>
  <c r="O143" i="1"/>
  <c r="O142" i="1"/>
  <c r="O141" i="1"/>
  <c r="O140" i="1"/>
  <c r="O137" i="1"/>
  <c r="O135" i="1"/>
  <c r="O132" i="1"/>
  <c r="O131" i="1"/>
  <c r="O130" i="1"/>
  <c r="O129" i="1"/>
  <c r="O128" i="1"/>
  <c r="O126" i="1"/>
  <c r="O122" i="1"/>
  <c r="O115" i="1"/>
  <c r="O114" i="1"/>
  <c r="O104" i="1"/>
  <c r="O103" i="1"/>
  <c r="O102" i="1"/>
  <c r="O101" i="1"/>
  <c r="O95" i="1"/>
  <c r="O94" i="1"/>
  <c r="O91" i="1"/>
  <c r="O90" i="1"/>
  <c r="O89" i="1"/>
  <c r="O88" i="1"/>
  <c r="O80" i="1"/>
  <c r="O76" i="1"/>
  <c r="O66" i="1"/>
  <c r="O64" i="1"/>
  <c r="O63" i="1"/>
  <c r="O61" i="1"/>
  <c r="O57" i="1"/>
  <c r="O59" i="1"/>
  <c r="O53" i="1"/>
  <c r="O52" i="1"/>
  <c r="O51" i="1"/>
  <c r="O49" i="1"/>
  <c r="O48" i="1"/>
  <c r="O47" i="1"/>
  <c r="O46" i="1"/>
  <c r="O45" i="1"/>
  <c r="O44" i="1"/>
  <c r="O43" i="1"/>
  <c r="O41" i="1"/>
  <c r="O40" i="1"/>
  <c r="O39" i="1"/>
  <c r="O38" i="1"/>
  <c r="O34" i="1"/>
  <c r="O32" i="1"/>
  <c r="O30" i="1"/>
  <c r="O27" i="1"/>
  <c r="O26" i="1"/>
  <c r="O25" i="1"/>
  <c r="O22" i="1"/>
  <c r="W26" i="1"/>
  <c r="W27" i="1"/>
  <c r="W30" i="1"/>
  <c r="W32" i="1"/>
  <c r="W34" i="1"/>
  <c r="W38" i="1"/>
  <c r="W39" i="1"/>
  <c r="W40" i="1"/>
  <c r="W41" i="1"/>
  <c r="W42" i="1"/>
  <c r="W43" i="1"/>
  <c r="W44" i="1"/>
  <c r="W45" i="1"/>
  <c r="W46" i="1"/>
  <c r="W47" i="1"/>
  <c r="W48" i="1"/>
  <c r="W51" i="1"/>
  <c r="W52" i="1"/>
  <c r="W53" i="1"/>
  <c r="W59" i="1"/>
  <c r="W57" i="1"/>
  <c r="W61" i="1"/>
  <c r="W63" i="1"/>
  <c r="W64" i="1"/>
  <c r="W66" i="1"/>
  <c r="W76" i="1"/>
  <c r="W80" i="1"/>
  <c r="W88" i="1"/>
  <c r="W91" i="1"/>
  <c r="W95" i="1"/>
  <c r="W101" i="1"/>
  <c r="W114" i="1"/>
  <c r="W115" i="1"/>
  <c r="W122" i="1"/>
  <c r="W126" i="1"/>
  <c r="W128" i="1"/>
  <c r="W129" i="1"/>
  <c r="W130" i="1"/>
  <c r="W131" i="1"/>
  <c r="W132" i="1"/>
  <c r="W135" i="1"/>
  <c r="W140" i="1"/>
  <c r="W141" i="1"/>
  <c r="W142" i="1"/>
  <c r="W144" i="1"/>
  <c r="W145" i="1"/>
  <c r="W148" i="1"/>
  <c r="W152" i="1"/>
  <c r="W153" i="1"/>
  <c r="W154" i="1"/>
  <c r="W155" i="1"/>
  <c r="W156" i="1"/>
  <c r="W157" i="1"/>
  <c r="W158" i="1"/>
  <c r="W163" i="1"/>
  <c r="W164" i="1"/>
  <c r="W180" i="1"/>
  <c r="W181" i="1"/>
  <c r="W187" i="1"/>
  <c r="W188" i="1"/>
  <c r="W190" i="1"/>
  <c r="W191" i="1"/>
  <c r="W200" i="1"/>
  <c r="W203" i="1"/>
  <c r="W204" i="1"/>
  <c r="W205" i="1"/>
  <c r="W207" i="1"/>
  <c r="W209" i="1"/>
  <c r="W213" i="1"/>
  <c r="W214" i="1"/>
  <c r="W215" i="1"/>
  <c r="W216" i="1"/>
  <c r="W223" i="1"/>
  <c r="W226" i="1"/>
  <c r="W227" i="1"/>
  <c r="W229" i="1"/>
  <c r="W25" i="1"/>
  <c r="V16" i="1"/>
  <c r="U15" i="1"/>
  <c r="U4" i="1"/>
  <c r="W4" i="1"/>
  <c r="M15" i="1"/>
  <c r="M4" i="1"/>
  <c r="O4" i="1"/>
  <c r="W22" i="1"/>
  <c r="M18" i="1"/>
  <c r="O18" i="1"/>
  <c r="N16" i="1"/>
  <c r="AE228" i="1"/>
  <c r="N23" i="5"/>
  <c r="N25" i="5"/>
  <c r="S23" i="5"/>
  <c r="S25" i="5"/>
  <c r="S14" i="5"/>
  <c r="AH11" i="3"/>
  <c r="K25" i="5"/>
  <c r="AN11" i="3"/>
  <c r="AA69" i="1"/>
  <c r="AN79" i="1"/>
  <c r="W19" i="5"/>
  <c r="W21" i="5"/>
  <c r="AH79" i="1"/>
  <c r="Q19" i="5"/>
  <c r="Q21" i="5"/>
  <c r="AE69" i="1"/>
  <c r="AN69" i="1"/>
  <c r="AH69" i="1"/>
  <c r="AE4" i="1"/>
  <c r="M16" i="1"/>
  <c r="O15" i="1"/>
  <c r="O16" i="1"/>
  <c r="W15" i="1"/>
  <c r="Y19" i="5"/>
  <c r="O116" i="1"/>
  <c r="P116" i="1"/>
  <c r="M13" i="5"/>
  <c r="Y16" i="5"/>
  <c r="AM27" i="5"/>
  <c r="AM28" i="5"/>
  <c r="V23" i="5"/>
  <c r="V13" i="5"/>
  <c r="AB13" i="5"/>
  <c r="AT23" i="5"/>
  <c r="AT25" i="5"/>
  <c r="AS25" i="5"/>
  <c r="AS27" i="5"/>
  <c r="AS28" i="5"/>
  <c r="AC16" i="1"/>
  <c r="Y13" i="5"/>
  <c r="AJ17" i="5"/>
  <c r="AE220" i="1"/>
  <c r="N16" i="5"/>
  <c r="BC11" i="3"/>
  <c r="AJ27" i="5"/>
  <c r="AJ28" i="5"/>
  <c r="AP23" i="5"/>
  <c r="AP25" i="5"/>
  <c r="BI87" i="3"/>
  <c r="W220" i="1"/>
  <c r="O220" i="1"/>
  <c r="AE219" i="1"/>
  <c r="P16" i="5"/>
  <c r="BA16" i="1"/>
  <c r="BI11" i="3"/>
  <c r="AE16" i="5"/>
  <c r="O221" i="1"/>
  <c r="U16" i="1"/>
  <c r="W221" i="1"/>
  <c r="H15" i="5"/>
  <c r="H17" i="5"/>
  <c r="H27" i="5"/>
  <c r="H28" i="5"/>
  <c r="Y16" i="1"/>
  <c r="AA220" i="1"/>
  <c r="K16" i="5"/>
  <c r="M16" i="5"/>
  <c r="AA11" i="3"/>
  <c r="AO21" i="5"/>
  <c r="AQ19" i="5"/>
  <c r="AQ21" i="5"/>
  <c r="AS87" i="3"/>
  <c r="AT87" i="3"/>
  <c r="BG87" i="3"/>
  <c r="AE11" i="3"/>
  <c r="AE196" i="1"/>
  <c r="N14" i="5"/>
  <c r="P14" i="5"/>
  <c r="AA196" i="1"/>
  <c r="K14" i="5"/>
  <c r="M14" i="5"/>
  <c r="AO23" i="5"/>
  <c r="BI229" i="1"/>
  <c r="BC87" i="3"/>
  <c r="AA79" i="3"/>
  <c r="AB23" i="5"/>
  <c r="AO12" i="5"/>
  <c r="AE23" i="5"/>
  <c r="AP17" i="5"/>
  <c r="AQ14" i="5"/>
  <c r="V16" i="5"/>
  <c r="AD17" i="5"/>
  <c r="AF27" i="5"/>
  <c r="AF28" i="5"/>
  <c r="AI17" i="5"/>
  <c r="BI219" i="1"/>
  <c r="BI220" i="1"/>
  <c r="AO16" i="5"/>
  <c r="AQ16" i="5"/>
  <c r="V25" i="5"/>
  <c r="Y14" i="5"/>
  <c r="AI25" i="5"/>
  <c r="AC21" i="5"/>
  <c r="O117" i="1"/>
  <c r="P117" i="1"/>
  <c r="AO16" i="1"/>
  <c r="BB33" i="1"/>
  <c r="AC25" i="5"/>
  <c r="AE24" i="5"/>
  <c r="S19" i="5"/>
  <c r="S21" i="5"/>
  <c r="M19" i="5"/>
  <c r="M21" i="5"/>
  <c r="W25" i="5"/>
  <c r="N21" i="5"/>
  <c r="P19" i="5"/>
  <c r="P21" i="5"/>
  <c r="AF16" i="1"/>
  <c r="AI16" i="1"/>
  <c r="AU16" i="1"/>
  <c r="AW14" i="1"/>
  <c r="AW16" i="1"/>
  <c r="Z21" i="5"/>
  <c r="AB19" i="5"/>
  <c r="AB21" i="5"/>
  <c r="BG16" i="1"/>
  <c r="AR16" i="1"/>
  <c r="T25" i="5"/>
  <c r="Z25" i="5"/>
  <c r="BG33" i="1"/>
  <c r="AZ14" i="1"/>
  <c r="AZ16" i="1"/>
  <c r="AC17" i="5"/>
  <c r="AH16" i="5"/>
  <c r="AH17" i="5"/>
  <c r="AH27" i="5"/>
  <c r="AK16" i="5"/>
  <c r="AK17" i="5"/>
  <c r="Q25" i="5"/>
  <c r="Y21" i="5"/>
  <c r="AK25" i="5"/>
  <c r="M23" i="5"/>
  <c r="M25" i="5"/>
  <c r="AP27" i="5"/>
  <c r="AP28" i="5"/>
  <c r="AB25" i="5"/>
  <c r="V17" i="5"/>
  <c r="U17" i="5"/>
  <c r="U27" i="5"/>
  <c r="U28" i="5"/>
  <c r="AT11" i="3"/>
  <c r="L17" i="5"/>
  <c r="L27" i="5"/>
  <c r="L28" i="5"/>
  <c r="AB16" i="5"/>
  <c r="AB17" i="5"/>
  <c r="T17" i="5"/>
  <c r="Z17" i="5"/>
  <c r="AA17" i="5"/>
  <c r="AA27" i="5"/>
  <c r="AA28" i="5"/>
  <c r="AE17" i="5"/>
  <c r="Y25" i="5"/>
  <c r="P17" i="5"/>
  <c r="S17" i="5"/>
  <c r="P23" i="5"/>
  <c r="P25" i="5"/>
  <c r="W17" i="5"/>
  <c r="O17" i="5"/>
  <c r="O27" i="5"/>
  <c r="O28" i="5"/>
  <c r="R17" i="5"/>
  <c r="X17" i="5"/>
  <c r="X27" i="5"/>
  <c r="X28" i="5"/>
  <c r="K17" i="5"/>
  <c r="K27" i="5"/>
  <c r="K28" i="5"/>
  <c r="V21" i="5"/>
  <c r="AK21" i="5"/>
  <c r="G30" i="5"/>
  <c r="G28" i="5"/>
  <c r="G31" i="5"/>
  <c r="N17" i="5"/>
  <c r="Q17" i="5"/>
  <c r="Q27" i="5"/>
  <c r="Q28" i="5"/>
  <c r="Y17" i="5"/>
  <c r="M17" i="5"/>
  <c r="AG17" i="5"/>
  <c r="AG27" i="5"/>
  <c r="AG28" i="5"/>
  <c r="J15" i="5"/>
  <c r="J17" i="5"/>
  <c r="J27" i="5"/>
  <c r="T21" i="5"/>
  <c r="AI21" i="5"/>
  <c r="R27" i="5"/>
  <c r="R28" i="5"/>
  <c r="M27" i="5"/>
  <c r="AD27" i="5"/>
  <c r="AD28" i="5"/>
  <c r="AA219" i="1"/>
  <c r="V27" i="5"/>
  <c r="V28" i="5"/>
  <c r="V31" i="5"/>
  <c r="BD33" i="1"/>
  <c r="AS33" i="1"/>
  <c r="T27" i="5"/>
  <c r="T28" i="5"/>
  <c r="AE25" i="5"/>
  <c r="AQ12" i="5"/>
  <c r="AQ17" i="5"/>
  <c r="AO17" i="5"/>
  <c r="AQ23" i="5"/>
  <c r="AQ25" i="5"/>
  <c r="AO25" i="5"/>
  <c r="Z27" i="5"/>
  <c r="Z28" i="5"/>
  <c r="AB27" i="5"/>
  <c r="AB28" i="5"/>
  <c r="AB31" i="5"/>
  <c r="V30" i="5"/>
  <c r="J30" i="5"/>
  <c r="J28" i="5"/>
  <c r="J31" i="5"/>
  <c r="W27" i="5"/>
  <c r="W28" i="5"/>
  <c r="Y27" i="5"/>
  <c r="S27" i="5"/>
  <c r="AH28" i="5"/>
  <c r="AH30" i="5"/>
  <c r="M28" i="5"/>
  <c r="M31" i="5"/>
  <c r="M30" i="5"/>
  <c r="AE27" i="5"/>
  <c r="AE28" i="5"/>
  <c r="AE31" i="5"/>
  <c r="AC27" i="5"/>
  <c r="AC28" i="5"/>
  <c r="AN27" i="5"/>
  <c r="AL27" i="5"/>
  <c r="AL28" i="5"/>
  <c r="BE33" i="1"/>
  <c r="BJ33" i="1"/>
  <c r="BH33" i="1"/>
  <c r="AB30" i="5"/>
  <c r="P27" i="5"/>
  <c r="P30" i="5"/>
  <c r="N27" i="5"/>
  <c r="N28" i="5"/>
  <c r="AQ27" i="5"/>
  <c r="AQ28" i="5"/>
  <c r="AO27" i="5"/>
  <c r="AO28" i="5"/>
  <c r="AH31" i="5"/>
  <c r="Y30" i="5"/>
  <c r="Y28" i="5"/>
  <c r="Y31" i="5"/>
  <c r="S28" i="5"/>
  <c r="S31" i="5"/>
  <c r="S30" i="5"/>
  <c r="P28" i="5"/>
  <c r="P31" i="5"/>
  <c r="AE30" i="5"/>
  <c r="AK27" i="5"/>
  <c r="AI27" i="5"/>
  <c r="AI28" i="5"/>
  <c r="BI33" i="1"/>
  <c r="AN30" i="5"/>
  <c r="AN28" i="5"/>
  <c r="AN31" i="5"/>
  <c r="AQ31" i="5"/>
  <c r="AQ30" i="5"/>
  <c r="BK33" i="1"/>
  <c r="AK30" i="5"/>
  <c r="AK28" i="5"/>
  <c r="AK31" i="5"/>
  <c r="AT27" i="5"/>
  <c r="AR27" i="5"/>
  <c r="AR28" i="5"/>
  <c r="AT28" i="5"/>
  <c r="AT31" i="5"/>
  <c r="AT30" i="5"/>
  <c r="AZ30" i="5"/>
  <c r="AZ31" i="5"/>
</calcChain>
</file>

<file path=xl/sharedStrings.xml><?xml version="1.0" encoding="utf-8"?>
<sst xmlns="http://schemas.openxmlformats.org/spreadsheetml/2006/main" count="620" uniqueCount="348">
  <si>
    <t>101-O;k;ke f'k{kk</t>
  </si>
  <si>
    <t>¼03½ [ksy foHkkx&amp;'kkjhfjd f'k{kk fo|k;y</t>
  </si>
  <si>
    <t>(01)National Cadet Core</t>
  </si>
  <si>
    <t xml:space="preserve">(03) Raj. Bharat Scout &amp; Guides assistence fund </t>
  </si>
  <si>
    <t>(04) Student Police Cadet</t>
  </si>
  <si>
    <t>789&amp;vuqlwfpr tkfr;ksa ds fy, fof'k"V la?kVd ;kstuk</t>
  </si>
  <si>
    <t>¼01½&amp;'kkjhfjd f'k{kk fo|k;y</t>
  </si>
  <si>
    <t>05&amp;dk;kZy; O;;</t>
  </si>
  <si>
    <t>796&amp;tutkrh; {ks= mi;kstuk</t>
  </si>
  <si>
    <t xml:space="preserve">2204&amp;dqy ;ksx </t>
  </si>
  <si>
    <t>102&amp;dyk ,ao lLdZfr dk lao/k~u</t>
  </si>
  <si>
    <t>01&amp;Hkkjr yksd dyk eaMy dks izksRlkgu</t>
  </si>
  <si>
    <t>02&amp;yfyr dyk vdkneh dks izksRlkgu</t>
  </si>
  <si>
    <t>03&amp;lxhar ukVd vdkneh dks izksRlkgu</t>
  </si>
  <si>
    <t>04&amp;izkP; fo?kk pzfr"Bku</t>
  </si>
  <si>
    <t>05&amp;vjch ,ao Qkjlh 'kks?k laLFkku</t>
  </si>
  <si>
    <t xml:space="preserve">10&amp;dRFkd sdsUnz </t>
  </si>
  <si>
    <t>11&amp;tokgj dyk dsUnz</t>
  </si>
  <si>
    <t xml:space="preserve">12&amp;Lok;Rr'kklh laLFkkvka rFkk LoSfP?kd vfHkdj.kks dh lgk;rk </t>
  </si>
  <si>
    <t>13&amp;johUnz eap</t>
  </si>
  <si>
    <t>16&amp;jktLFkku /kjksoj laj{k.k ,ao izksUufr izkf/kdj.k</t>
  </si>
  <si>
    <t xml:space="preserve">20&amp;dkycsfy;k Ldwy vkWQ Mkal </t>
  </si>
  <si>
    <t xml:space="preserve">103&amp;iqjkrRo foKku </t>
  </si>
  <si>
    <t xml:space="preserve">01&amp;lk?kkj.k O;; </t>
  </si>
  <si>
    <t>02&amp;lxzagky; ,oa Lekjd</t>
  </si>
  <si>
    <t>03&amp;,e-,l-,e-Vkmu gkWy es vUrjk"Vzh; ,oa mUu;u O;;</t>
  </si>
  <si>
    <t>04&amp;{ks=h; ,oa Lfkuh; laxzgky;ks dh izkSUufr ,oa lqn~&lt;hdj.k ;kstuk 80%20</t>
  </si>
  <si>
    <t xml:space="preserve">104&amp;vfHkys[kkxkj </t>
  </si>
  <si>
    <t xml:space="preserve">01&amp; iz?kkukL;I; </t>
  </si>
  <si>
    <t>02&amp;ftyk deZpkjh ox~~~</t>
  </si>
  <si>
    <t xml:space="preserve">105&amp;lkoZtfud iqLrdky; </t>
  </si>
  <si>
    <t>01&amp;iqLrdky;</t>
  </si>
  <si>
    <t xml:space="preserve">107&amp;laxzgky; </t>
  </si>
  <si>
    <t xml:space="preserve">01&amp;laxzgky; </t>
  </si>
  <si>
    <t>789&amp;vuqlwfpr tkfr;ks ds fy, fof'k"V la?kVd ;kstuk</t>
  </si>
  <si>
    <t xml:space="preserve">01&amp;fof'k"V l?kVad ;kstuk  vuqlwfpr tkfr;ks ds fy, </t>
  </si>
  <si>
    <t xml:space="preserve">02&amp;vEcsMdj ihB </t>
  </si>
  <si>
    <t xml:space="preserve">796&amp;tutkfr; {ks= mi;kstuk </t>
  </si>
  <si>
    <t xml:space="preserve">01&amp;lkoZtfud iqLrdky; </t>
  </si>
  <si>
    <t xml:space="preserve">800&amp;vU; O;; </t>
  </si>
  <si>
    <t xml:space="preserve">01&amp;Hkk"kk ,ao iqLrdky; foHkkx dh uokpkj @ uohu ;kstuk,a </t>
  </si>
  <si>
    <t xml:space="preserve">01&amp;'kgjh LokLF; lsok,a&amp;,yksiSFkh </t>
  </si>
  <si>
    <t>110&amp;vLirky rFkk vkS"k/kky;</t>
  </si>
  <si>
    <t>¼01½&amp;v/;kiu vLirky</t>
  </si>
  <si>
    <t xml:space="preserve">2210&amp;dqy ;ksx </t>
  </si>
  <si>
    <t>2211&amp;dqy ;ksx</t>
  </si>
  <si>
    <t xml:space="preserve">01&amp;vuqlwfpr tkfr;ksa dk dY;k.k </t>
  </si>
  <si>
    <t>196&amp;ftyk ifj"knksa@ftyk Lrjh; iapk;rksa dks lgk;rk</t>
  </si>
  <si>
    <t>¼02½&amp;Nk=koklksa dk la/kkj.k @lapkyu</t>
  </si>
  <si>
    <t>¼04½vuqlwfpr tkfr ds vuqnkfur Nk=koklksa dks lgk;rk</t>
  </si>
  <si>
    <t>¼07½&amp;vkoklh; fo/kky;ksa dk lapkyu</t>
  </si>
  <si>
    <t>¼01½ Nk=o`fr vkSj othQk</t>
  </si>
  <si>
    <t>¼04½&amp;vLoPN dk;Z djus okys Nk=ksa dks Nk=o`fr</t>
  </si>
  <si>
    <t>¼12½&amp;vkoklh; fo|ky;ksa dk lapkyu</t>
  </si>
  <si>
    <t>¼18½&amp;vuqlwfpr tkfr ds fujkfJr cPpksa gsrq ikyugkj ;kstukUrxZr lgk;rk</t>
  </si>
  <si>
    <t>796&amp;tutkrh; {ks= mi;ktuk</t>
  </si>
  <si>
    <t>02&amp;vuqlwfpr tutkfr;ksa dk dY;k.k</t>
  </si>
  <si>
    <t>196&amp;ftyk ifj"knksa @ ftyk Lrjh; iapk;rksa dks lgk;rk</t>
  </si>
  <si>
    <t>¼01½&amp;Nk=koklksa dk la/kkj.k @ ¼01½&amp;Nk=koklksa dk lapkyu</t>
  </si>
  <si>
    <t>¼02½&amp;mi;kstuk {ks= ds Nk=koklksa dk la/kkj.k</t>
  </si>
  <si>
    <t>¼03½ mi;kstuk {ks= ds vuqnkfur Nk=koklksa dks lgk;rk</t>
  </si>
  <si>
    <t>¼05½&amp;vuqnkfur Nk=koklksa dk la/kkj.k</t>
  </si>
  <si>
    <t>¼06½&amp;Nk=o`fr ,oa othQk</t>
  </si>
  <si>
    <t>¼07½&amp;cqd cSad</t>
  </si>
  <si>
    <t>¼12½&amp;vuqlwfpr tutkfr ds fujkfJr cPpksa gsrq ikyugkj ;kstukUrxzr lgk;rk</t>
  </si>
  <si>
    <t>277&amp;f'k{kk</t>
  </si>
  <si>
    <t>¼02½ Nk=koklksa dk la/kkj.k</t>
  </si>
  <si>
    <t>¿07À&amp;cqd cSad</t>
  </si>
  <si>
    <t>¼06½&amp;funs'kd lkekftd U;k; ,oa vf/kdkfjrk foHkkx ds ek/;e ls</t>
  </si>
  <si>
    <t>¿01À Nk=o`fr;ka vksj othQk</t>
  </si>
  <si>
    <t>¿08À&amp;cqd cSad</t>
  </si>
  <si>
    <t xml:space="preserve">¿02À Nk=oklksa dk la/kkj.k </t>
  </si>
  <si>
    <t xml:space="preserve">¿06À vuqnkfur Nk=oklksa dks lgk;rk </t>
  </si>
  <si>
    <t>¼09½ tutkfr {kss=h; fodkl gsrq fo'ks"k ;kstukUrxZr dk;Zdze ¼tu tkfr dY;k.k fuf/k½</t>
  </si>
  <si>
    <t>¿39ÀEkkWa&amp;ckM+h dsUnz ds fy, lg;ksxh izf'k{k.k</t>
  </si>
  <si>
    <t xml:space="preserve">¼15½ dyLVj fodkl gsrq fo'ks"k ;kstukUxZr dk;Zdze </t>
  </si>
  <si>
    <t xml:space="preserve">¿02À ek/;fed f'k{kk Lrj ds Nk= Nk=kvksa dks 'kS{kf.kd mRizsjd </t>
  </si>
  <si>
    <t xml:space="preserve">¼16½ fc[kjh tutfkr {ks= fodkl gsrq fo'ks"k ;kstukUxZr dk;Zdze </t>
  </si>
  <si>
    <t xml:space="preserve">¿03À ek/;fed f'k{kk Lrj ds Nk= Nk=kvksa dks 'kS{kf.kd mRizsjd </t>
  </si>
  <si>
    <t xml:space="preserve">¿04À ih-,e-Vh@ih-bZ-Vh@vkbZ-vkbZ-Vh- vkfn dh izos'k ijh{kk gsrq dksfpax </t>
  </si>
  <si>
    <t xml:space="preserve">¼17½ lgfj;k fodkl  </t>
  </si>
  <si>
    <t>¿04À vkoklh; fo|ky;ksa dk lapkyu</t>
  </si>
  <si>
    <t xml:space="preserve">¿05À izkFkfed f'k{kk Lrj ds Nk= Nk=kvksa dks 'kS{kf.kd mRizsjd </t>
  </si>
  <si>
    <t xml:space="preserve">¿06À ek/;fed f'k{kk Lrj ds Nk= Nk=kvksa dks 'kS{kf.kd mRizsjd </t>
  </si>
  <si>
    <t>¿08À EkkWa&amp;ckM+h dsUnzksa dk lapkyu</t>
  </si>
  <si>
    <t xml:space="preserve">¿10À ih-,e-Vh@ih-bZ-Vh@vkbZ-vkbZ-Vh- vkfn dh izos'k ijh{kk gsrq dksfpax </t>
  </si>
  <si>
    <t>¿14À EkkWa&amp;ckM+h ds v/;kidkssa dks QlsfyVsVj gsrq izf'k{k.k ds</t>
  </si>
  <si>
    <t>¿01À ,dYkC; ekWMy vkoklh; fo|ky;ksa dk lapkyu</t>
  </si>
  <si>
    <t>¿08ÀNk=koklksa es lkSj fo|wrhdj.k</t>
  </si>
  <si>
    <t>¿09ÀNk=koklksa es [ksy lwfo?kkvkss dj fodkl</t>
  </si>
  <si>
    <t>¿10ÀNk=koklksa es ik;koj.k lw/kkj</t>
  </si>
  <si>
    <t>¼21½ ekMk {ks= fodkl gsrq fo'ks"k ;kstukUrxZr dk;Zdze</t>
  </si>
  <si>
    <t>¿01À vkJe Nk=koklksa dk lapkyu</t>
  </si>
  <si>
    <t>¿02À vkoklh; fo|ky;ksa dk lapkyu</t>
  </si>
  <si>
    <t xml:space="preserve">¿04À ek/;fed f'k{kk Lrj ds Nk= Nk=kvksa dks 'kS{kf.kd mRizsjd </t>
  </si>
  <si>
    <t>¿05À [ksy Nk=oklksa dk lapkyu</t>
  </si>
  <si>
    <t xml:space="preserve">¿06À ih-,e-Vh@ih-bZ-Vh@vkbZ-vkbZ-Vh- vkfn dh izos'k ijh{kk gsrq dksfpax </t>
  </si>
  <si>
    <t>¿12À EkkWa&amp;ckM+h dsUnzksa dk lapkyu</t>
  </si>
  <si>
    <t>03&amp;vU; fiNMs+ oxkZs dk dY;k.k</t>
  </si>
  <si>
    <t>¼01½ Nk=koklksa dk la/kkj.k @ lapkyu</t>
  </si>
  <si>
    <t>¼03½ Nk=o`fr vkSj othQk</t>
  </si>
  <si>
    <t>¼05½ nsoukjk;.k ;kstuk lkekftd U;k; ,oa vf/kdkfjrk foHkkx ds ek/;e ls</t>
  </si>
  <si>
    <t>¿01À Nk=koklksa dk lapkyu</t>
  </si>
  <si>
    <t>¿04À nsoukjk;.k vkn'kZ Nk=kokl ;kstukUrXkZr Nk=koklksa dk lapkyu</t>
  </si>
  <si>
    <t>¿05À nsoukjk;.k vkoklh; fo|ky;ksa dk lapkyu</t>
  </si>
  <si>
    <t>¿06À nsoukjk;.k dksphax ;kstuk</t>
  </si>
  <si>
    <t>¿07À nsoukjk;.k Nk= x`g fdjk;k ;kstuk</t>
  </si>
  <si>
    <t>¿08À nsoukjk;.k izfrHkkoku Nk= izksRlkgku ;kstuk</t>
  </si>
  <si>
    <t>¼06½ nsoukjk;.k ;kstukUxZr ¼f'k{kk foHkkx ds ek/;e l½s</t>
  </si>
  <si>
    <t>¿09À vYla[;d ckyd Nk=kokl lpkyu</t>
  </si>
  <si>
    <t>¿10À vYla[;d Nk=k LdwVh forj.k ,ao izksrlkgu jkf'k ;kstuk</t>
  </si>
  <si>
    <t xml:space="preserve">800 Other expenses </t>
  </si>
  <si>
    <t>¿05À fo'ks"k fiNMs oxZ ds fy, vuqizfr ;kstuk</t>
  </si>
  <si>
    <t>¿08À vaxzsth foKku ,oa xf.kr fo"k;ksa dh dksfpx gsrq fo'ks"k dSEi</t>
  </si>
  <si>
    <t>¿09Àuohu izkFkfed fo|ky;ksa dk lapkyu</t>
  </si>
  <si>
    <t>¿12ÀmPPk izkFkfed fo|ky;ksa ls ek/;fed fo|ky;ksa dk lapkyu</t>
  </si>
  <si>
    <t>¿13Àek/;fed fo|ky;ksa ls mPPk fo|ky;ksa dk lapkyu</t>
  </si>
  <si>
    <t xml:space="preserve">dqy ;ksx </t>
  </si>
  <si>
    <t>2225&amp; dqy ;ksx</t>
  </si>
  <si>
    <t>01&amp;Je</t>
  </si>
  <si>
    <t>103&amp;lkekU; Je dY;k.k</t>
  </si>
  <si>
    <t>¼04½ cky Jfedksa dk dY;k.k</t>
  </si>
  <si>
    <t>2230&amp;dqy ;ksx</t>
  </si>
  <si>
    <t>02&amp;lekt dY;k.k</t>
  </si>
  <si>
    <t>101&amp;fodykax O;fDr;ksa dk dY;k.k</t>
  </si>
  <si>
    <t>¼01½&amp;us=ghu yM+sds yM+dh;ksa ds fy, fuokl LFkku lfgr ikB~'kkyk,a</t>
  </si>
  <si>
    <t>¼02½&amp;cf/kj]ewd vkSj va/kksa ds fo|ky;&amp;vk;qDr ek/;fed f'k{kk foHkkx ds }kjk</t>
  </si>
  <si>
    <t>¼08½&amp;'kkjhfjd fodykax fo|kFkhZ;ksa dks Nk=o`fr</t>
  </si>
  <si>
    <t>¼24½&amp;fodykaxks ds fy, iksfy;ks djsD'ku dSEi</t>
  </si>
  <si>
    <t>¼29½&amp;cf/kj]ewd vkSj va/kksa ds fo|ky;&amp;vk;qDr izkjfEHkd f'k{kk foHkkx ds }kjk</t>
  </si>
  <si>
    <t>103&amp;efgyk dY;k.k</t>
  </si>
  <si>
    <t>¼05½&amp;efgyk fodkl dk;Zdze</t>
  </si>
  <si>
    <t>¿09À&amp;fd'kksjh 'kfDr ;kstuk</t>
  </si>
  <si>
    <t>190&amp;lkoZtfud {ks= ds rFkk vU; midzeksa dks lgk;rk</t>
  </si>
  <si>
    <t>196 ftyk  ifj"knksa dh ipk;eks dks lgk;rk</t>
  </si>
  <si>
    <t xml:space="preserve">¼02½&amp;ftyk Lrjh; dk;Zy; efgyk vf/kdkfjrk foHkkx </t>
  </si>
  <si>
    <t xml:space="preserve">¿07À fd'kksjh 'kfDr ;kstuk </t>
  </si>
  <si>
    <t xml:space="preserve">¿08À fd'kksjh 'kfDr ;kstuk </t>
  </si>
  <si>
    <t>¿09ÀCkkfydk le``f) ;ktuk</t>
  </si>
  <si>
    <t>¿12ÀCkkfydk izksrlkgu jkf'k</t>
  </si>
  <si>
    <t>¼06½&amp;'kkjhfjd fodykax fo|kfFkZ;ksa dks Nk=o`fr</t>
  </si>
  <si>
    <t xml:space="preserve">¼09½dks&lt; ihfMr O;fDr;ks ds cPpksa dks fo'ks"k Nk=ozfr </t>
  </si>
  <si>
    <t>¼16½&amp;cky dY;k.k</t>
  </si>
  <si>
    <t>¼17½&amp;efgyk dY;k.k</t>
  </si>
  <si>
    <t>¿03À&amp;efgyk ,oa ckydksa dks O;olkf;d izf'k{k.k</t>
  </si>
  <si>
    <t>¼19½&amp;vU; dk;Zdze</t>
  </si>
  <si>
    <t>¿02À&amp;fHk{kko`fr esa fyIRk ifjokjksa ds cPpksa gsrq vkoklh; fo+|ky;ksa dk lapkyu</t>
  </si>
  <si>
    <t>¿03À&amp;Ik'kq ikydksa ds cPpksa gsrq vkoklh; fo|ky;ksa dk lapkyu</t>
  </si>
  <si>
    <t>¿07À&amp;fujkfJr cPpksa ds ikyu gsrq ikyugkj ;kstukUrxZr lgk;rk</t>
  </si>
  <si>
    <t>¿11À&amp;uothou ;kstuk ls ykHkkfUor ifjokjksa ds cPpksa ds fy, Nk+=o`fr</t>
  </si>
  <si>
    <t>¿12À&amp;uothou ;kstuk ls ykHkkfUor cPpksa ds fy, Nk+=kokl lapkyu</t>
  </si>
  <si>
    <t>800&amp;vU; O;;</t>
  </si>
  <si>
    <t>dqy ;ksx</t>
  </si>
  <si>
    <t>2235&amp;dqy ;ksx</t>
  </si>
  <si>
    <t xml:space="preserve">02&amp;iks"kd Hkkstu rFkk lwwis; dk forj.k++ </t>
  </si>
  <si>
    <t>80&amp;lkekU;</t>
  </si>
  <si>
    <t xml:space="preserve">2236&amp;dqy ;ksx </t>
  </si>
  <si>
    <t>¼34½&amp;ewd cf/kj vkSj us=ghusksa ds fy; vkolh; fo|ky;</t>
  </si>
  <si>
    <r>
      <t xml:space="preserve">2236&amp;iks"k.k </t>
    </r>
    <r>
      <rPr>
        <b/>
        <sz val="14"/>
        <rFont val="Constantia"/>
        <family val="1"/>
      </rPr>
      <t>(ICDS)</t>
    </r>
  </si>
  <si>
    <t>Revenue Budget for Children</t>
  </si>
  <si>
    <t>CHILD EDUCATION</t>
  </si>
  <si>
    <t xml:space="preserve">Total Child Education </t>
  </si>
  <si>
    <t>CHILD PROTECTION</t>
  </si>
  <si>
    <t>Child Labour welfare</t>
  </si>
  <si>
    <t>ICPS</t>
  </si>
  <si>
    <t>Child Welfare (Excluding ICPS)</t>
  </si>
  <si>
    <t>Total Child  Protection</t>
  </si>
  <si>
    <t>Total Child  Health</t>
  </si>
  <si>
    <t>CHILD DEVELOPMENT &amp; NUTRTION</t>
  </si>
  <si>
    <t>Nutrition (ICDS &amp; SABLA)</t>
  </si>
  <si>
    <t>MDM</t>
  </si>
  <si>
    <t>Total Child Development &amp; Nutrition</t>
  </si>
  <si>
    <t>2015-16 (BE)</t>
  </si>
  <si>
    <t>2015-16 (RE)</t>
  </si>
  <si>
    <t>2015-16 (AE)</t>
  </si>
  <si>
    <t>2016-17 (BE)</t>
  </si>
  <si>
    <t>2016-17 (RE)</t>
  </si>
  <si>
    <t>2017-18 (BE)</t>
  </si>
  <si>
    <t>2202- General Education</t>
  </si>
  <si>
    <t>NP</t>
  </si>
  <si>
    <t>P</t>
  </si>
  <si>
    <t>Total</t>
  </si>
  <si>
    <t>CSS</t>
  </si>
  <si>
    <t>2014-15 (AE)</t>
  </si>
  <si>
    <t xml:space="preserve"> 2016-17 (BE)</t>
  </si>
  <si>
    <t xml:space="preserve"> 2016-17 (RE)</t>
  </si>
  <si>
    <t>State</t>
  </si>
  <si>
    <t>Centre</t>
  </si>
  <si>
    <t>-</t>
  </si>
  <si>
    <t>01- Primary Education</t>
  </si>
  <si>
    <t>02- Secondary Education</t>
  </si>
  <si>
    <r>
      <t xml:space="preserve">102 </t>
    </r>
    <r>
      <rPr>
        <b/>
        <sz val="12"/>
        <rFont val="Calibri"/>
        <family val="2"/>
      </rPr>
      <t>Youth welfare programe for students</t>
    </r>
  </si>
  <si>
    <r>
      <rPr>
        <sz val="12"/>
        <rFont val="Calibri"/>
        <family val="2"/>
        <scheme val="minor"/>
      </rPr>
      <t>[14]</t>
    </r>
    <r>
      <rPr>
        <sz val="14"/>
        <rFont val="DevLys 010 Thin"/>
      </rPr>
      <t>&amp; lj ineir ekr` ,oa f'k'kq LokLF; laLFkku] t;iqj</t>
    </r>
  </si>
  <si>
    <r>
      <t xml:space="preserve">dqy ;ksx </t>
    </r>
    <r>
      <rPr>
        <b/>
        <sz val="12"/>
        <rFont val="Calibri"/>
        <family val="2"/>
        <scheme val="minor"/>
      </rPr>
      <t xml:space="preserve">[14] [23] [30] </t>
    </r>
  </si>
  <si>
    <t>(03)- Book Bank</t>
  </si>
  <si>
    <t>2205- Total</t>
  </si>
  <si>
    <t>04&amp;vYla[;dks dk dY;k.k</t>
  </si>
  <si>
    <t>HEAD                                                                                YEAR</t>
  </si>
  <si>
    <t>01&amp;vuqlwfpr tkfr;ksa dk dY;k.k</t>
  </si>
  <si>
    <t>¼04½&amp;dU;k Nk=kokl Hkou fuekZ.k</t>
  </si>
  <si>
    <t>¼05½&amp;Nk=ksa gsrq Nk=kokl Hkou fuekZ.k</t>
  </si>
  <si>
    <t>¼09½&amp;vkoklh; fo|ky;ksa esa LVkWQ dOkVlZ dk fuekZ.k</t>
  </si>
  <si>
    <t>¼10½&amp;ukckMZ lgk;rk ;kstuk vUrxZr Nk=okl Hkou fuekZ.k</t>
  </si>
  <si>
    <t>02&amp;vuqlwfpr tutfkr;ksa dks dY;k.k</t>
  </si>
  <si>
    <t>¼03½&amp;funs'kd lkekftd U;k; ,oa vf/kdkfjrk foHkkx ds ek/;e ls</t>
  </si>
  <si>
    <t>¿01À&amp; Nk=kokl Hkou fuekZ.k a</t>
  </si>
  <si>
    <t>¿02À&amp; dU;k Nk=kokl Hkou fuekZ.k</t>
  </si>
  <si>
    <t>¿04À&amp;ukckMZ lgk;rk ;kstuk vUrxZr Nk=okl Hkou fuekZ.k</t>
  </si>
  <si>
    <t>¼11½&amp;lafo/kku vuqPNsn 275 ds vUrxZr Hkkjr ljdkj ls izkIr jkf'k gsrq ;kstuk,a</t>
  </si>
  <si>
    <t>¿01À&amp; vkJe Nk=koklksa dk fuekZ.k ,oa uohfudj.k</t>
  </si>
  <si>
    <t xml:space="preserve">¿03À&amp; ,dyO; ekWMy vkoklh; fo|ky;ksa dk fuekZ.k ,oa uohfudj.k </t>
  </si>
  <si>
    <t xml:space="preserve">¿04À&amp; ,dyO; ekWMy vkoklh; fo|ky;ksa da vfrfjDr vU; fo|ky;ksa dk fuekZ.k ,oa uohfudj.k </t>
  </si>
  <si>
    <t>¿09À&amp; vuqlwfpr tutkfr ds fo/kkFkhZ;ksa ds fy, cgqmns'kh; Nk=koklksa dk fuekZ.k ,oa uohfudj.k</t>
  </si>
  <si>
    <t>¿11À&amp; [ksy Nk=koklksa dk fuekZ.k ,oa uohfudj.k</t>
  </si>
  <si>
    <t>¿13À&amp; ,dyO; ekWM+y vkoklh; fo|ky;] Nk=koklksa ,oa vkoklh; fo|ky;ksa dh ejEer ,oa j[kj[kko</t>
  </si>
  <si>
    <t>¿02À&amp;tutkfr ds Nk=ksa@Nk=kvksa ds Nk=okl Hkou fuekZ.k</t>
  </si>
  <si>
    <t>¿14À&amp; EkkWa&amp;ckM+h dsUnz Hkou dk fuekZ.k</t>
  </si>
  <si>
    <t>¿21À&amp; ifCyd Ldwy Hkou fuekZ.k ,oa uohfudj.k</t>
  </si>
  <si>
    <t>¿22À&amp; vkJe fo|ky;ksa dk fuekZ.k ,oa uohfudj.k</t>
  </si>
  <si>
    <t>¿23À&amp; Nk=kokl Hkouksa esa lksyj ykbZV ,oa is; ty lqfo/kk lfgr vfrfjDr lqfo/kkvksa dk fuekZ.k</t>
  </si>
  <si>
    <t>¼23½&amp;lgfj;k fodkl gsrq fo'ks"k ;kstukUrxZr dk;Zdze</t>
  </si>
  <si>
    <t>¼26½&amp;dsUnzh; izofrZr ;kstuk vUrxZr iwWathxr fuekZ.k dk;Z</t>
  </si>
  <si>
    <t>¿03À&amp;vkJe Nk=koklksa ¼Nk=½ dk fuekZ.k ,oa uohfudj.k</t>
  </si>
  <si>
    <t>¿04À&amp; vkJe fo|kky;ksa dk fuekZ.k ,oa uohfudj.k</t>
  </si>
  <si>
    <t>¿05À&amp;vkJe Nk=koklksa ¼Nk=k½ dk fuekZ.k ,oa uohfudj.k</t>
  </si>
  <si>
    <t xml:space="preserve">¼27½&amp;lkekftd U;k; o vf/kdkfjrk foHkkx ds ek/;e ls </t>
  </si>
  <si>
    <t>¿01À&amp;Nk=ksa ds Nk=kokl Hkou fuekZ.k</t>
  </si>
  <si>
    <t>¿02À&amp;dU;k Nk=kokl Hkou fuekZ.k</t>
  </si>
  <si>
    <t>¿04À&amp;ukckMZ lgk;rk ;kstuk varxZr Nk=kokl Hkou fuekZ.k</t>
  </si>
  <si>
    <t>03 fiNMs oxksZ dk dY;k.k</t>
  </si>
  <si>
    <t>¼01½ Nk=kokl Hkou fuekZ.k</t>
  </si>
  <si>
    <t>¼02½&amp;ukckMZ lgk;rk ;kstuk varxZr Nk=kokl Hkou fuekZ.k</t>
  </si>
  <si>
    <t>¼01½&amp;nsoukjk;.k ;kstuk ¼lkekftd U;k; ,oa vf/kdkfjrk foHkkx ds ek/;e ls ½</t>
  </si>
  <si>
    <t>¼05½&amp;nsoukjk;.k ;kstuk ¼efgyk ,oa cky fodkl foHkkx ds ek/;e ls½</t>
  </si>
  <si>
    <t>¿01À&amp;vkaxuckM+h Hkou fuekZ.k</t>
  </si>
  <si>
    <t>4225&amp; dqy ;ksx</t>
  </si>
  <si>
    <t>¼11½ foeafnr efgyk ,oa cky x`g Hkou fuekZ.k</t>
  </si>
  <si>
    <t>¼02½&amp;jsckjh ,oa vU; ekbxzsVjh leqnk; ds cPpksa ds fy, vkoklh; fo|ky;ksa dk fuekZ.k</t>
  </si>
  <si>
    <t>¼03½&amp;vuqlwfprtkfr@tutkfr@Mh&amp;uksVhQkbZM VkbCl ds cPpksa ds v/;;u gsrq vyx ;k lkeqfgd Nk=kokl ds Hkou fuekZ.k</t>
  </si>
  <si>
    <t>¼06½&amp;uothou ;kstuk ls ykHkkfUor ifjokjksa ds cPpksa ds fy, Nk=kokl Hkou fuekZ.k</t>
  </si>
  <si>
    <t>4235&amp;dqy ;ksx</t>
  </si>
  <si>
    <t xml:space="preserve">4236&amp;dqy ;ksx </t>
  </si>
  <si>
    <t>04- Art &amp; Culture</t>
  </si>
  <si>
    <t>201- Primary Education</t>
  </si>
  <si>
    <t>202- Secondary Education</t>
  </si>
  <si>
    <t>4202 Total</t>
  </si>
  <si>
    <t>277&amp;f'kkk</t>
  </si>
  <si>
    <t>¿14À&amp; jktdh; 'kSkf.kd laLFkkvksa esa vfrfjDr dk dk fuekZ.k</t>
  </si>
  <si>
    <t>¿11À&amp;jktdh; 'kSkf.kd laLFkkvksa esa vfrfjDr dk dk fuekZ.k</t>
  </si>
  <si>
    <t>¼08½&amp;nsoukjk;.k ;kstuk ¼f'kkk foHkkx ds ek/;e ls½</t>
  </si>
  <si>
    <t>Revenue</t>
  </si>
  <si>
    <t>Capital</t>
  </si>
  <si>
    <t>;ksx</t>
  </si>
  <si>
    <t>2016-17 (AE)</t>
  </si>
  <si>
    <t>2017-18 (RE)</t>
  </si>
  <si>
    <t xml:space="preserve"> </t>
  </si>
  <si>
    <t>2018-19 (BE)</t>
  </si>
  <si>
    <t>¼04½ [ksy foHkkx&amp;'kkjhfjd f'k{kk fo|k;y</t>
  </si>
  <si>
    <t xml:space="preserve">¼05½'kkjhfjd f'k{kk fo|kyh </t>
  </si>
  <si>
    <r>
      <rPr>
        <sz val="14"/>
        <color theme="1"/>
        <rFont val="DevLys 010 Thin"/>
      </rPr>
      <t xml:space="preserve">15&amp;jktLHkku iqjklEink fodkl ,oa izca?ku izf?kdj.k </t>
    </r>
    <r>
      <rPr>
        <sz val="10"/>
        <color theme="1"/>
        <rFont val="Calibri"/>
        <family val="2"/>
        <scheme val="minor"/>
      </rPr>
      <t>/ आमेर विकास अवं प्रबंधन प्राधिकरण प्रतिबद्ध</t>
    </r>
  </si>
  <si>
    <r>
      <rPr>
        <sz val="12"/>
        <color rgb="FFFF0000"/>
        <rFont val="Calibri"/>
        <family val="2"/>
        <scheme val="minor"/>
      </rPr>
      <t>[23]</t>
    </r>
    <r>
      <rPr>
        <sz val="14"/>
        <color rgb="FFFF0000"/>
        <rFont val="DevLys 010 Thin"/>
      </rPr>
      <t>&amp;{ks=h; ekr` f'k'kq LokLF; laLFkku] tks/kiqj</t>
    </r>
  </si>
  <si>
    <r>
      <rPr>
        <sz val="12"/>
        <color rgb="FFFF0000"/>
        <rFont val="Calibri"/>
        <family val="2"/>
        <scheme val="minor"/>
      </rPr>
      <t>[30]</t>
    </r>
    <r>
      <rPr>
        <sz val="14"/>
        <color rgb="FFFF0000"/>
        <rFont val="DevLys 010 Thin"/>
      </rPr>
      <t>&amp;cky fpfdRlky;] mn;iqj</t>
    </r>
  </si>
  <si>
    <t>01- General Education</t>
  </si>
  <si>
    <t>Others</t>
  </si>
  <si>
    <t>OTHERS</t>
  </si>
  <si>
    <r>
      <t>2205&amp;dyk rFkk laLd~fr</t>
    </r>
    <r>
      <rPr>
        <b/>
        <sz val="14"/>
        <rFont val="Cambria"/>
        <family val="1"/>
        <scheme val="major"/>
      </rPr>
      <t>-</t>
    </r>
    <r>
      <rPr>
        <b/>
        <sz val="12"/>
        <rFont val="Cambria"/>
        <family val="1"/>
        <scheme val="major"/>
      </rPr>
      <t xml:space="preserve"> Arts &amp; Culture</t>
    </r>
  </si>
  <si>
    <r>
      <t xml:space="preserve">2211&amp;ifjokj dY;k.k </t>
    </r>
    <r>
      <rPr>
        <b/>
        <sz val="14"/>
        <rFont val="Cambria"/>
        <family val="1"/>
        <scheme val="major"/>
      </rPr>
      <t xml:space="preserve">- </t>
    </r>
    <r>
      <rPr>
        <b/>
        <sz val="12"/>
        <rFont val="Cambria"/>
        <family val="1"/>
        <scheme val="major"/>
      </rPr>
      <t>Family Welfare</t>
    </r>
  </si>
  <si>
    <r>
      <t>2210&amp;fpfdRlk rFkk yksd LokLF;</t>
    </r>
    <r>
      <rPr>
        <b/>
        <sz val="14"/>
        <rFont val="Cambria"/>
        <family val="1"/>
        <scheme val="major"/>
      </rPr>
      <t xml:space="preserve">- </t>
    </r>
    <r>
      <rPr>
        <b/>
        <sz val="12"/>
        <rFont val="Cambria"/>
        <family val="1"/>
        <scheme val="major"/>
      </rPr>
      <t>Child - Health and Medical</t>
    </r>
  </si>
  <si>
    <t>4202- General Education</t>
  </si>
  <si>
    <t>112 विद्यालायों में मिड डे मील का राष्ट्रीय कार्यक्रम</t>
  </si>
  <si>
    <t xml:space="preserve"> 789 अनुसूचित जनजातियों के लिए विशिस्टसंघटन योजना</t>
  </si>
  <si>
    <t>05 मिड डे मील</t>
  </si>
  <si>
    <t>06  राजस्थान दुग्ध पोषाहार कार्यक्रम ( मिड डे मील)</t>
  </si>
  <si>
    <t>796 जनजातीय शेत्र उपयोजना</t>
  </si>
  <si>
    <t>12 मिड डे मील</t>
  </si>
  <si>
    <t>14  राजस्थान दुग्ध पोषाहार कार्यक्रम ( मिड डे मील)</t>
  </si>
  <si>
    <t>MDM Total</t>
  </si>
  <si>
    <t>Total Primary Education (Excluding MDM)</t>
  </si>
  <si>
    <t>General education (Primary &amp; Secondary excluding MDM)</t>
  </si>
  <si>
    <t>Total - 01(excluding MDM) , 02</t>
  </si>
  <si>
    <t>Total towards children</t>
  </si>
  <si>
    <t>Total towards children without Family Welfare</t>
  </si>
  <si>
    <t>Total State Budget without Uday Yojana</t>
  </si>
  <si>
    <t>Child Budget as percentage of total state budget</t>
  </si>
  <si>
    <t>Child Budget as percentage of total state budget (without family welfare)</t>
  </si>
  <si>
    <t>Source : State Budget Books, Department of Finance, Govt. of Rajasthan, Various Years</t>
  </si>
  <si>
    <t>Note:</t>
  </si>
  <si>
    <r>
      <t>* Youth &amp; Sports </t>
    </r>
    <r>
      <rPr>
        <sz val="11"/>
        <color rgb="FF000000"/>
        <rFont val="Calibri"/>
        <family val="2"/>
      </rPr>
      <t>budget has allocation for physical education, NCC and expenditure on stadiums.</t>
    </r>
  </si>
  <si>
    <r>
      <t>^</t>
    </r>
    <r>
      <rPr>
        <sz val="11"/>
        <color rgb="FF000000"/>
        <rFont val="Calibri"/>
        <family val="2"/>
      </rPr>
      <t> </t>
    </r>
    <r>
      <rPr>
        <b/>
        <sz val="11"/>
        <color rgb="FF000000"/>
        <rFont val="Calibri"/>
        <family val="2"/>
      </rPr>
      <t>Child Health and Medical: </t>
    </r>
    <r>
      <rPr>
        <sz val="11"/>
        <color rgb="FF000000"/>
        <rFont val="Calibri"/>
        <family val="2"/>
      </rPr>
      <t>It includes revenue allocations for child hospitals only. </t>
    </r>
  </si>
  <si>
    <t>*Youth &amp;  Sports</t>
  </si>
  <si>
    <r>
      <t>** Social Justice and Empowerment: </t>
    </r>
    <r>
      <rPr>
        <sz val="11"/>
        <color rgb="FF000000"/>
        <rFont val="Calibri"/>
        <family val="2"/>
      </rPr>
      <t>This head includes scholarship schemes for SC, ST OBCs and Minorities’ children, under the Department of Social Justice and Empowerment.</t>
    </r>
  </si>
  <si>
    <t>^Child Health and Medical</t>
  </si>
  <si>
    <t>^^Family Welfare</t>
  </si>
  <si>
    <r>
      <t xml:space="preserve">^^^Child Health: </t>
    </r>
    <r>
      <rPr>
        <sz val="11"/>
        <color theme="1"/>
        <rFont val="Calibri"/>
        <family val="2"/>
        <scheme val="minor"/>
      </rPr>
      <t>h</t>
    </r>
  </si>
  <si>
    <t>CHILD HEALTH^^^</t>
  </si>
  <si>
    <t>796&amp;tutkfr; {ks= mi;kstuk</t>
  </si>
  <si>
    <t>¼20½&amp;tutkfr {ks=h; fodkl gsrq fo'ks"k ;kstuk vUrxZr dk;Zdze</t>
  </si>
  <si>
    <t>¼21½&amp;ekMk {ks= fodkl gsrq fo'ks"k ;kstukUrxZr dk;Zdze</t>
  </si>
  <si>
    <t>¼22½&amp;fc[kjh tutkfr {ks= fodkl gsrq fo'ks"k ;kstukUrxZr dk;Zdze</t>
  </si>
  <si>
    <t>277 f'k{kk</t>
  </si>
  <si>
    <t>03- Sports &amp; Youth Services</t>
  </si>
  <si>
    <t>¿19À&amp;Nk=koklksa esa v/;;u dk fuekZ.k ,oa QuhZpj</t>
  </si>
  <si>
    <t>¼01½&amp;fHk{kko`fr ,oa vU; vokafNr o`fr;ksa esa dk;Zjr O;fDr;ksa ds cPpksa ds fy, vkoklh; fo|ky;ksa dk fuekZ.k</t>
  </si>
  <si>
    <r>
      <t>^^</t>
    </r>
    <r>
      <rPr>
        <sz val="11"/>
        <color rgb="FF000000"/>
        <rFont val="Calibri"/>
        <family val="2"/>
      </rPr>
      <t> </t>
    </r>
    <r>
      <rPr>
        <b/>
        <sz val="11"/>
        <color rgb="FF000000"/>
        <rFont val="Calibri"/>
        <family val="2"/>
      </rPr>
      <t>Family Welfare: </t>
    </r>
    <r>
      <rPr>
        <sz val="11"/>
        <color rgb="FF000000"/>
        <rFont val="Calibri"/>
        <family val="2"/>
      </rPr>
      <t xml:space="preserve">There is no way to segregate child budget from the family welfare budget which includes allocations on PHCs and CHCs, hence total budget on family welfare including NHM has been taken in this section. </t>
    </r>
  </si>
  <si>
    <t>¿06À&amp;vuqlwfpr tkfr@tutkfr@Mh&amp;uksVhQkbZM VªkbZCl ds cPpksa ds v/;;u gsrq vyx ;k lkeqfgd Nk=kokl</t>
  </si>
  <si>
    <r>
      <rPr>
        <b/>
        <sz val="14"/>
        <rFont val="DevLys 010"/>
      </rPr>
      <t>2230&amp;Je RkFkk jkstxkj</t>
    </r>
    <r>
      <rPr>
        <b/>
        <sz val="14"/>
        <rFont val="DevLys 010 Thin"/>
      </rPr>
      <t xml:space="preserve"> </t>
    </r>
    <r>
      <rPr>
        <b/>
        <sz val="12"/>
        <rFont val="Cambria"/>
        <family val="1"/>
        <scheme val="major"/>
      </rPr>
      <t>- Child- Labour welfare</t>
    </r>
  </si>
  <si>
    <r>
      <t xml:space="preserve">102&amp;cky dY;k.k - </t>
    </r>
    <r>
      <rPr>
        <b/>
        <sz val="12"/>
        <rFont val="Cambria"/>
        <family val="1"/>
        <scheme val="major"/>
      </rPr>
      <t>Child Welfare</t>
    </r>
  </si>
  <si>
    <r>
      <t>dqy ;ksx</t>
    </r>
    <r>
      <rPr>
        <b/>
        <sz val="14"/>
        <rFont val="Cambria"/>
        <family val="1"/>
        <scheme val="major"/>
      </rPr>
      <t xml:space="preserve"> </t>
    </r>
    <r>
      <rPr>
        <b/>
        <sz val="12"/>
        <rFont val="Cambria"/>
        <family val="1"/>
        <scheme val="major"/>
      </rPr>
      <t>(excluding child welfare)</t>
    </r>
  </si>
  <si>
    <r>
      <rPr>
        <b/>
        <sz val="14"/>
        <rFont val="DevLys 010"/>
      </rPr>
      <t>2235&amp;lkekftd lqj{kk ,oa dY;k.k</t>
    </r>
    <r>
      <rPr>
        <b/>
        <sz val="14"/>
        <rFont val="DevLys 010 Thin"/>
      </rPr>
      <t xml:space="preserve"> </t>
    </r>
    <r>
      <rPr>
        <b/>
        <sz val="14"/>
        <rFont val="Cambria"/>
        <family val="1"/>
        <scheme val="major"/>
      </rPr>
      <t xml:space="preserve">- </t>
    </r>
    <r>
      <rPr>
        <b/>
        <sz val="12"/>
        <rFont val="Cambria"/>
        <family val="1"/>
        <scheme val="major"/>
      </rPr>
      <t>Other Schemes of the Social Security &amp; Welfare (Child Protection)</t>
    </r>
  </si>
  <si>
    <r>
      <rPr>
        <b/>
        <sz val="14"/>
        <rFont val="DevLys 010"/>
      </rPr>
      <t>2204&amp;[ksydwn rFkk ;qok lsok,a</t>
    </r>
    <r>
      <rPr>
        <b/>
        <sz val="14"/>
        <rFont val="DevLys 010 Thin"/>
      </rPr>
      <t xml:space="preserve"> </t>
    </r>
    <r>
      <rPr>
        <b/>
        <sz val="14"/>
        <rFont val="Cambria"/>
        <family val="1"/>
        <scheme val="major"/>
      </rPr>
      <t xml:space="preserve">- </t>
    </r>
    <r>
      <rPr>
        <b/>
        <sz val="12"/>
        <rFont val="Cambria"/>
        <family val="1"/>
        <scheme val="major"/>
      </rPr>
      <t>Youth and Sports</t>
    </r>
  </si>
  <si>
    <t>2018-19 (RE)</t>
  </si>
  <si>
    <t>2017-18 (AE)</t>
  </si>
  <si>
    <r>
      <t xml:space="preserve">4225&amp;vuqlwfpr tkfr;ksa]vuqlqfpr tutkfr;ksa rFkk vU; fiNMs+ oxkZs dks dY;k.k  -  </t>
    </r>
    <r>
      <rPr>
        <b/>
        <sz val="14"/>
        <color theme="1"/>
        <rFont val="Cambria"/>
        <family val="1"/>
        <scheme val="major"/>
      </rPr>
      <t xml:space="preserve"> Social Justice and Empowerment</t>
    </r>
  </si>
  <si>
    <r>
      <t>4235&amp;lkekftd lqjkk rFkk dY;k.k -</t>
    </r>
    <r>
      <rPr>
        <b/>
        <sz val="12"/>
        <color theme="1"/>
        <rFont val="DevLys 010"/>
      </rPr>
      <t xml:space="preserve"> </t>
    </r>
    <r>
      <rPr>
        <b/>
        <sz val="12"/>
        <color theme="1"/>
        <rFont val="Cambria"/>
        <family val="1"/>
        <scheme val="major"/>
      </rPr>
      <t>Other Schemes of the Social Security &amp; Welfare (Child Protection)</t>
    </r>
  </si>
  <si>
    <t xml:space="preserve">¼16½ </t>
  </si>
  <si>
    <t>¼01½ vYla[;d foHkkx ds ek/;e l</t>
  </si>
  <si>
    <t>(1) ICPS</t>
  </si>
  <si>
    <t xml:space="preserve">10 cky vfèkdkfjrk foHkkx ds ekè;e ls </t>
  </si>
  <si>
    <t xml:space="preserve">                      2019-20 (BE)                        Interim Budget</t>
  </si>
  <si>
    <t xml:space="preserve">                   2019-20 (BE)                  Modified Budget</t>
  </si>
  <si>
    <r>
      <t>dqy ;ksx</t>
    </r>
    <r>
      <rPr>
        <b/>
        <sz val="12"/>
        <color theme="1"/>
        <rFont val="DevLys 010"/>
      </rPr>
      <t xml:space="preserve"> </t>
    </r>
    <r>
      <rPr>
        <b/>
        <sz val="12"/>
        <color theme="1"/>
        <rFont val="Calibri"/>
        <family val="2"/>
        <scheme val="minor"/>
      </rPr>
      <t>(excluding Child welfare</t>
    </r>
    <r>
      <rPr>
        <b/>
        <sz val="14"/>
        <color theme="1"/>
        <rFont val="Calibri"/>
        <family val="2"/>
        <scheme val="minor"/>
      </rPr>
      <t>)</t>
    </r>
  </si>
  <si>
    <r>
      <t xml:space="preserve">4236&amp;iks"k.k </t>
    </r>
    <r>
      <rPr>
        <b/>
        <sz val="14"/>
        <color rgb="FFFF0000"/>
        <rFont val="Cambria"/>
        <family val="1"/>
        <scheme val="major"/>
      </rPr>
      <t>-(ICDS)</t>
    </r>
  </si>
  <si>
    <t>2018-19 (AE)</t>
  </si>
  <si>
    <t xml:space="preserve">                   2019-20 (RE)                 </t>
  </si>
  <si>
    <t xml:space="preserve">                   2020-21 (BE)                  </t>
  </si>
  <si>
    <t>Total (01,03)</t>
  </si>
  <si>
    <t>¼13½&amp;vuqlwfpr tkfr ds fujkfJr cPpksa gsrq ikyugkj ;kstukUrxZr lgk;rk</t>
  </si>
  <si>
    <t>Palanhar</t>
  </si>
  <si>
    <t>ikyugkj</t>
  </si>
  <si>
    <t>Other Schemes of the Social Security &amp; Welfare (Child Protection)</t>
  </si>
  <si>
    <t xml:space="preserve">                   2019-20 (AE)                 </t>
  </si>
  <si>
    <t xml:space="preserve">                   2021-22 (BE)                  </t>
  </si>
  <si>
    <t xml:space="preserve">                   2020-21 (RE)                  </t>
  </si>
  <si>
    <t>¼03½&amp;vLoPN dk;Z djus okys ifjokjksa ds cPpksa dks iwoZ eSfVªd Nk=o`fr vkSj Nk=kokl</t>
  </si>
  <si>
    <r>
      <rPr>
        <sz val="14"/>
        <rFont val="DevLys 010"/>
      </rPr>
      <t>¿18À Nk=koklksa ds fo|kfFkZ;ksa gsrq lw{e iks"kkgkj forj.k</t>
    </r>
    <r>
      <rPr>
        <b/>
        <sz val="14"/>
        <rFont val="DevLys 010"/>
      </rPr>
      <t xml:space="preserve"> </t>
    </r>
  </si>
  <si>
    <t>¿02À fo'ks"k fiNMs oxZ ds fy, mrj esfVªd Nk=o`fr ;kstuk</t>
  </si>
  <si>
    <t>¿08À vYla[;d leqnk; ds Nk=ksa dks mrj esfVªd Nk=o`fr ;kstuk</t>
  </si>
  <si>
    <t>¿04À fo'ks"k fiNMs oxZ ds fy, mrj esfVªd Nk=o`fr ;kstuk</t>
  </si>
  <si>
    <t xml:space="preserve">2225&amp; dqy ;ksx - ikyugkj </t>
  </si>
  <si>
    <t>**Social Justice and Empowerment and TAD</t>
  </si>
  <si>
    <r>
      <t>2202&amp;</t>
    </r>
    <r>
      <rPr>
        <b/>
        <sz val="14"/>
        <color rgb="FFFF0000"/>
        <rFont val="Calibri"/>
        <family val="2"/>
      </rPr>
      <t>General Education (Total)</t>
    </r>
  </si>
  <si>
    <t xml:space="preserve">                   2020-21 (AE)                  </t>
  </si>
  <si>
    <t xml:space="preserve">                   2021-22 (RE)                  </t>
  </si>
  <si>
    <t xml:space="preserve">                   2022-23 (BE)                  </t>
  </si>
  <si>
    <t xml:space="preserve">Head Closed </t>
  </si>
  <si>
    <r>
      <t xml:space="preserve">2225&amp;vuqlwfpr tkfr;ksa] vuqlqfpr tutkfr;ksa rFkk vU; fiNMs+ oxkZs dk Dy;k.k  </t>
    </r>
    <r>
      <rPr>
        <b/>
        <sz val="14"/>
        <rFont val="Calibri"/>
        <family val="2"/>
        <scheme val="minor"/>
      </rPr>
      <t xml:space="preserve">-   </t>
    </r>
    <r>
      <rPr>
        <b/>
        <sz val="12"/>
        <rFont val="Calibri"/>
        <family val="2"/>
        <scheme val="minor"/>
      </rPr>
      <t>Social Justice and Empowerment</t>
    </r>
  </si>
  <si>
    <t>Total For children in General Edcuation</t>
  </si>
  <si>
    <r>
      <t xml:space="preserve">102&amp;cky dY;k.k </t>
    </r>
    <r>
      <rPr>
        <b/>
        <sz val="12"/>
        <color theme="1"/>
        <rFont val="Calibri"/>
        <family val="2"/>
        <scheme val="minor"/>
      </rPr>
      <t>- Child Welfare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</si>
</sst>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00000000000000000000000000000"/>
  </numFmts>
  <fonts count="57" x14ac:knownFonts="1">
    <font>
      <sz val="11"/>
      <color theme="1"/>
      <name val="Calibri"/>
      <family val="2"/>
      <scheme val="minor"/>
    </font>
    <font>
      <sz val="11"/>
      <color rgb="FFFF0000"/>
      <name val="Calibri"/>
      <family val="2"/>
      <scheme val="minor"/>
    </font>
    <font>
      <b/>
      <sz val="11"/>
      <color theme="1"/>
      <name val="Calibri"/>
      <family val="2"/>
      <scheme val="minor"/>
    </font>
    <font>
      <b/>
      <sz val="12"/>
      <name val="DevLys 010 Thin"/>
    </font>
    <font>
      <sz val="14"/>
      <name val="DevLys 010 Thin"/>
    </font>
    <font>
      <b/>
      <sz val="14"/>
      <name val="DevLys 010 Thin"/>
    </font>
    <font>
      <b/>
      <sz val="11"/>
      <name val="Calibri"/>
      <family val="2"/>
      <scheme val="minor"/>
    </font>
    <font>
      <sz val="11"/>
      <name val="Calibri"/>
      <family val="2"/>
      <scheme val="minor"/>
    </font>
    <font>
      <b/>
      <sz val="14"/>
      <name val="Cambria"/>
      <family val="1"/>
      <scheme val="major"/>
    </font>
    <font>
      <sz val="14"/>
      <name val="Calibri"/>
      <family val="2"/>
    </font>
    <font>
      <sz val="14"/>
      <name val="Calibri"/>
      <family val="2"/>
      <scheme val="minor"/>
    </font>
    <font>
      <i/>
      <sz val="14"/>
      <name val="DevLys 010 Thin"/>
    </font>
    <font>
      <b/>
      <sz val="14"/>
      <name val="Calibri"/>
      <family val="2"/>
      <scheme val="minor"/>
    </font>
    <font>
      <b/>
      <sz val="14"/>
      <name val="Constantia"/>
      <family val="1"/>
    </font>
    <font>
      <b/>
      <sz val="14"/>
      <name val="Calibri"/>
      <family val="2"/>
    </font>
    <font>
      <sz val="12"/>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2"/>
      <color rgb="FF000000"/>
      <name val="Calibri"/>
      <family val="2"/>
      <scheme val="minor"/>
    </font>
    <font>
      <b/>
      <i/>
      <sz val="12"/>
      <name val="Calibri"/>
      <family val="2"/>
      <scheme val="minor"/>
    </font>
    <font>
      <b/>
      <sz val="12"/>
      <name val="Calibri"/>
      <family val="2"/>
    </font>
    <font>
      <sz val="14"/>
      <color rgb="FFFF0000"/>
      <name val="DevLys 010 Thin"/>
    </font>
    <font>
      <sz val="22"/>
      <color theme="1"/>
      <name val="Calibri"/>
      <family val="2"/>
      <scheme val="minor"/>
    </font>
    <font>
      <sz val="14"/>
      <color theme="1"/>
      <name val="Calibri"/>
      <family val="2"/>
      <scheme val="minor"/>
    </font>
    <font>
      <b/>
      <sz val="14"/>
      <color theme="1"/>
      <name val="Calibri"/>
      <family val="2"/>
      <scheme val="minor"/>
    </font>
    <font>
      <b/>
      <sz val="11"/>
      <color rgb="FFFF0000"/>
      <name val="Calibri"/>
      <family val="2"/>
      <scheme val="minor"/>
    </font>
    <font>
      <sz val="14"/>
      <color rgb="FFFF0000"/>
      <name val="Calibri"/>
      <family val="2"/>
      <scheme val="minor"/>
    </font>
    <font>
      <sz val="14"/>
      <color theme="1"/>
      <name val="DevLys 010 Thin"/>
    </font>
    <font>
      <b/>
      <sz val="14"/>
      <color theme="1"/>
      <name val="DevLys 010"/>
    </font>
    <font>
      <sz val="12"/>
      <color rgb="FFFF0000"/>
      <name val="Calibri"/>
      <family val="2"/>
      <scheme val="minor"/>
    </font>
    <font>
      <sz val="10"/>
      <color theme="1"/>
      <name val="Calibri"/>
      <family val="2"/>
      <scheme val="minor"/>
    </font>
    <font>
      <b/>
      <sz val="12"/>
      <name val="Cambria"/>
      <family val="1"/>
      <scheme val="major"/>
    </font>
    <font>
      <b/>
      <sz val="11"/>
      <color rgb="FF000000"/>
      <name val="Calibri"/>
      <family val="2"/>
      <scheme val="minor"/>
    </font>
    <font>
      <sz val="11"/>
      <color rgb="FF000000"/>
      <name val="Calibri"/>
      <family val="2"/>
    </font>
    <font>
      <b/>
      <sz val="11"/>
      <color rgb="FF000000"/>
      <name val="Calibri"/>
      <family val="2"/>
    </font>
    <font>
      <b/>
      <sz val="12"/>
      <color rgb="FFFF0000"/>
      <name val="Calibri"/>
      <family val="2"/>
    </font>
    <font>
      <b/>
      <sz val="14"/>
      <name val="DevLys 010"/>
    </font>
    <font>
      <sz val="14"/>
      <name val="DevLys 010"/>
    </font>
    <font>
      <sz val="14"/>
      <color theme="1"/>
      <name val="DevLys 010"/>
    </font>
    <font>
      <sz val="14"/>
      <color rgb="FFFF0000"/>
      <name val="DevLys 010"/>
    </font>
    <font>
      <b/>
      <i/>
      <sz val="14"/>
      <color theme="1"/>
      <name val="DevLys 010"/>
    </font>
    <font>
      <b/>
      <sz val="12"/>
      <color theme="1"/>
      <name val="DevLys 010"/>
    </font>
    <font>
      <sz val="11"/>
      <name val="Cambria"/>
      <family val="1"/>
      <scheme val="major"/>
    </font>
    <font>
      <b/>
      <i/>
      <sz val="14"/>
      <name val="DevLys 010"/>
    </font>
    <font>
      <b/>
      <sz val="14"/>
      <color theme="1"/>
      <name val="Cambria"/>
      <family val="1"/>
      <scheme val="major"/>
    </font>
    <font>
      <sz val="11"/>
      <color theme="1"/>
      <name val="Cambria"/>
      <family val="1"/>
      <scheme val="major"/>
    </font>
    <font>
      <b/>
      <sz val="12"/>
      <color theme="1"/>
      <name val="Cambria"/>
      <family val="1"/>
      <scheme val="major"/>
    </font>
    <font>
      <b/>
      <sz val="14"/>
      <color rgb="FFFF0000"/>
      <name val="Calibri"/>
      <family val="2"/>
      <scheme val="minor"/>
    </font>
    <font>
      <b/>
      <sz val="14"/>
      <color rgb="FFFF0000"/>
      <name val="DevLys 010"/>
    </font>
    <font>
      <b/>
      <sz val="14"/>
      <color rgb="FFFF0000"/>
      <name val="Cambria"/>
      <family val="1"/>
      <scheme val="major"/>
    </font>
    <font>
      <b/>
      <sz val="22"/>
      <color theme="1"/>
      <name val="Calibri"/>
      <family val="2"/>
      <scheme val="minor"/>
    </font>
    <font>
      <b/>
      <sz val="16"/>
      <name val="DevLys 010"/>
    </font>
    <font>
      <b/>
      <sz val="14"/>
      <color rgb="FFFF0000"/>
      <name val="Candara"/>
      <family val="2"/>
    </font>
    <font>
      <sz val="12"/>
      <name val="Candara"/>
      <family val="2"/>
    </font>
    <font>
      <b/>
      <sz val="14"/>
      <color rgb="FFFF0000"/>
      <name val="DevLys 010 Thin"/>
    </font>
    <font>
      <b/>
      <sz val="14"/>
      <color rgb="FFFF0000"/>
      <name val="Calibri"/>
      <family val="2"/>
    </font>
  </fonts>
  <fills count="1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indexed="64"/>
      </patternFill>
    </fill>
    <fill>
      <patternFill patternType="solid">
        <fgColor rgb="FFFFC000"/>
        <bgColor indexed="64"/>
      </patternFill>
    </fill>
    <fill>
      <patternFill patternType="solid">
        <fgColor theme="1" tint="4.9989318521683403E-2"/>
        <bgColor indexed="64"/>
      </patternFill>
    </fill>
    <fill>
      <patternFill patternType="solid">
        <fgColor theme="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s>
  <cellStyleXfs count="1">
    <xf numFmtId="0" fontId="0" fillId="0" borderId="0"/>
  </cellStyleXfs>
  <cellXfs count="526">
    <xf numFmtId="0" fontId="0" fillId="0" borderId="0" xfId="0"/>
    <xf numFmtId="0" fontId="10" fillId="0" borderId="0" xfId="0" applyFont="1" applyAlignment="1">
      <alignment horizontal="left" vertical="center"/>
    </xf>
    <xf numFmtId="0" fontId="8" fillId="5" borderId="2" xfId="0" applyFont="1" applyFill="1" applyBorder="1" applyAlignment="1">
      <alignment horizontal="left" vertical="center" wrapText="1"/>
    </xf>
    <xf numFmtId="0" fontId="2" fillId="0" borderId="3" xfId="0" applyFont="1" applyBorder="1" applyAlignment="1">
      <alignment horizontal="center"/>
    </xf>
    <xf numFmtId="0" fontId="0" fillId="0" borderId="0" xfId="0" applyBorder="1"/>
    <xf numFmtId="0" fontId="0" fillId="0" borderId="0" xfId="0" applyBorder="1" applyAlignment="1">
      <alignment horizontal="center"/>
    </xf>
    <xf numFmtId="0" fontId="0" fillId="0" borderId="0" xfId="0" applyFill="1" applyBorder="1"/>
    <xf numFmtId="0" fontId="0" fillId="0" borderId="1" xfId="0" applyBorder="1" applyAlignment="1">
      <alignment horizontal="center"/>
    </xf>
    <xf numFmtId="0" fontId="2" fillId="0" borderId="0" xfId="0" applyFont="1"/>
    <xf numFmtId="0" fontId="7" fillId="0" borderId="2" xfId="0" applyFont="1" applyBorder="1" applyAlignment="1">
      <alignment horizontal="center"/>
    </xf>
    <xf numFmtId="0" fontId="7" fillId="0" borderId="0" xfId="0" applyFont="1" applyBorder="1" applyAlignment="1">
      <alignment horizontal="center"/>
    </xf>
    <xf numFmtId="0" fontId="5" fillId="0" borderId="0" xfId="0" applyFont="1" applyBorder="1" applyAlignment="1">
      <alignment horizontal="left" vertical="center"/>
    </xf>
    <xf numFmtId="0" fontId="4" fillId="0" borderId="2" xfId="0" applyFont="1" applyFill="1" applyBorder="1" applyAlignment="1">
      <alignment horizontal="left" vertical="center"/>
    </xf>
    <xf numFmtId="0" fontId="15" fillId="0" borderId="2" xfId="0" applyFont="1" applyFill="1" applyBorder="1" applyAlignment="1">
      <alignment horizontal="left" vertical="center"/>
    </xf>
    <xf numFmtId="0" fontId="15" fillId="0" borderId="2" xfId="0" applyFont="1" applyFill="1" applyBorder="1" applyAlignment="1">
      <alignment horizontal="left" vertical="center" wrapText="1"/>
    </xf>
    <xf numFmtId="0" fontId="4" fillId="0" borderId="0" xfId="0" applyFont="1" applyBorder="1" applyAlignment="1">
      <alignment horizontal="left" vertical="center"/>
    </xf>
    <xf numFmtId="0" fontId="4" fillId="0" borderId="2"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3" fillId="0" borderId="2" xfId="0" applyFont="1" applyFill="1" applyBorder="1" applyAlignment="1">
      <alignment horizontal="left" vertical="center"/>
    </xf>
    <xf numFmtId="0" fontId="11" fillId="0" borderId="2"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11" fillId="0" borderId="8" xfId="0" applyFont="1" applyBorder="1" applyAlignment="1">
      <alignment horizontal="left" vertical="center"/>
    </xf>
    <xf numFmtId="0" fontId="6" fillId="0" borderId="3" xfId="0" applyFont="1" applyBorder="1" applyAlignment="1">
      <alignment horizontal="center"/>
    </xf>
    <xf numFmtId="0" fontId="0" fillId="0" borderId="0" xfId="0" applyFill="1"/>
    <xf numFmtId="0" fontId="10" fillId="0" borderId="0" xfId="0" applyFont="1" applyBorder="1" applyAlignment="1">
      <alignment horizontal="left" vertical="center"/>
    </xf>
    <xf numFmtId="0" fontId="14" fillId="0" borderId="0" xfId="0" applyFont="1" applyBorder="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7" fillId="0" borderId="8" xfId="0" applyFont="1" applyBorder="1" applyAlignment="1">
      <alignment horizontal="center"/>
    </xf>
    <xf numFmtId="0" fontId="1" fillId="0" borderId="0" xfId="0" applyFont="1" applyFill="1"/>
    <xf numFmtId="0" fontId="22" fillId="0" borderId="2" xfId="0" applyFont="1" applyBorder="1" applyAlignment="1">
      <alignment horizontal="left" vertical="center"/>
    </xf>
    <xf numFmtId="0" fontId="1" fillId="0" borderId="2" xfId="0" applyFont="1" applyBorder="1" applyAlignment="1">
      <alignment horizontal="center"/>
    </xf>
    <xf numFmtId="0" fontId="18" fillId="0" borderId="2" xfId="0" applyFont="1" applyBorder="1" applyAlignment="1">
      <alignment horizontal="left" vertical="center"/>
    </xf>
    <xf numFmtId="0" fontId="5" fillId="0" borderId="8" xfId="0" applyFont="1" applyBorder="1" applyAlignment="1">
      <alignment horizontal="left" vertical="center"/>
    </xf>
    <xf numFmtId="0" fontId="2" fillId="0" borderId="9" xfId="0" applyFont="1" applyBorder="1" applyAlignment="1">
      <alignment horizontal="center"/>
    </xf>
    <xf numFmtId="0" fontId="23" fillId="0" borderId="0" xfId="0" applyFont="1" applyFill="1"/>
    <xf numFmtId="0" fontId="7" fillId="0" borderId="3" xfId="0" applyFont="1" applyBorder="1" applyAlignment="1">
      <alignment horizontal="center"/>
    </xf>
    <xf numFmtId="0" fontId="24" fillId="0" borderId="0" xfId="0" applyFont="1" applyBorder="1" applyAlignment="1">
      <alignment horizontal="center"/>
    </xf>
    <xf numFmtId="0" fontId="5" fillId="0" borderId="8" xfId="0" applyFont="1" applyFill="1" applyBorder="1" applyAlignment="1">
      <alignment horizontal="left" vertical="center"/>
    </xf>
    <xf numFmtId="0" fontId="5" fillId="0" borderId="13" xfId="0" applyFont="1" applyBorder="1" applyAlignment="1">
      <alignment horizontal="left" vertical="center"/>
    </xf>
    <xf numFmtId="0" fontId="5" fillId="0" borderId="7" xfId="0" applyFont="1" applyBorder="1" applyAlignment="1">
      <alignment horizontal="left" vertical="center"/>
    </xf>
    <xf numFmtId="0" fontId="1" fillId="0" borderId="3" xfId="0" applyFont="1" applyBorder="1" applyAlignment="1">
      <alignment horizontal="center"/>
    </xf>
    <xf numFmtId="0" fontId="26" fillId="0" borderId="2" xfId="0" applyFont="1" applyBorder="1" applyAlignment="1">
      <alignment horizontal="center"/>
    </xf>
    <xf numFmtId="0" fontId="1" fillId="0" borderId="8" xfId="0" applyFont="1" applyBorder="1" applyAlignment="1">
      <alignment horizontal="center"/>
    </xf>
    <xf numFmtId="0" fontId="1" fillId="0" borderId="0" xfId="0" applyFont="1" applyBorder="1" applyAlignment="1">
      <alignment horizontal="center"/>
    </xf>
    <xf numFmtId="0" fontId="1" fillId="0" borderId="6" xfId="0" applyFont="1" applyBorder="1" applyAlignment="1">
      <alignment horizontal="center"/>
    </xf>
    <xf numFmtId="0" fontId="1" fillId="0" borderId="12" xfId="0" applyFont="1" applyBorder="1" applyAlignment="1">
      <alignment horizontal="center"/>
    </xf>
    <xf numFmtId="0" fontId="1" fillId="0" borderId="9" xfId="0" applyFont="1" applyBorder="1" applyAlignment="1">
      <alignment horizontal="center"/>
    </xf>
    <xf numFmtId="0" fontId="1" fillId="0" borderId="7" xfId="0" applyFont="1" applyBorder="1" applyAlignment="1">
      <alignment horizontal="center"/>
    </xf>
    <xf numFmtId="0" fontId="26" fillId="0" borderId="6" xfId="0" applyFont="1" applyBorder="1" applyAlignment="1">
      <alignment horizontal="center"/>
    </xf>
    <xf numFmtId="0" fontId="1" fillId="0" borderId="5" xfId="0" applyFont="1" applyBorder="1" applyAlignment="1">
      <alignment horizontal="center"/>
    </xf>
    <xf numFmtId="0" fontId="1" fillId="0" borderId="11" xfId="0" applyFont="1" applyBorder="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15" xfId="0" applyFont="1" applyBorder="1" applyAlignment="1">
      <alignment horizontal="center"/>
    </xf>
    <xf numFmtId="0" fontId="27" fillId="0" borderId="0" xfId="0" applyFont="1" applyBorder="1" applyAlignment="1">
      <alignment horizontal="center"/>
    </xf>
    <xf numFmtId="0" fontId="1" fillId="0" borderId="0" xfId="0" applyFont="1" applyBorder="1"/>
    <xf numFmtId="0" fontId="6" fillId="0" borderId="6" xfId="0" applyFont="1" applyBorder="1" applyAlignment="1">
      <alignment horizontal="center"/>
    </xf>
    <xf numFmtId="0" fontId="7" fillId="0" borderId="6" xfId="0" applyFont="1" applyBorder="1" applyAlignment="1">
      <alignment horizontal="center"/>
    </xf>
    <xf numFmtId="0" fontId="6" fillId="6" borderId="2" xfId="0" applyFont="1" applyFill="1" applyBorder="1" applyAlignment="1">
      <alignment horizontal="center"/>
    </xf>
    <xf numFmtId="0" fontId="6" fillId="6" borderId="6" xfId="0" applyFont="1" applyFill="1" applyBorder="1" applyAlignment="1">
      <alignment horizontal="center"/>
    </xf>
    <xf numFmtId="0" fontId="6" fillId="7" borderId="2" xfId="0" applyFont="1" applyFill="1" applyBorder="1" applyAlignment="1">
      <alignment horizontal="center"/>
    </xf>
    <xf numFmtId="0" fontId="6" fillId="7" borderId="6" xfId="0" applyFont="1" applyFill="1" applyBorder="1" applyAlignment="1">
      <alignment horizontal="center"/>
    </xf>
    <xf numFmtId="0" fontId="26" fillId="6" borderId="2" xfId="0" applyFont="1" applyFill="1" applyBorder="1" applyAlignment="1">
      <alignment horizontal="center"/>
    </xf>
    <xf numFmtId="0" fontId="26" fillId="6" borderId="6" xfId="0" applyFont="1" applyFill="1" applyBorder="1" applyAlignment="1">
      <alignment horizontal="center"/>
    </xf>
    <xf numFmtId="0" fontId="7" fillId="0" borderId="12" xfId="0" applyFont="1" applyBorder="1" applyAlignment="1">
      <alignment horizontal="center"/>
    </xf>
    <xf numFmtId="0" fontId="5" fillId="7" borderId="2" xfId="0" applyFont="1" applyFill="1" applyBorder="1" applyAlignment="1">
      <alignment horizontal="right" vertical="center"/>
    </xf>
    <xf numFmtId="0" fontId="26" fillId="7" borderId="2" xfId="0" applyFont="1" applyFill="1" applyBorder="1" applyAlignment="1">
      <alignment horizontal="center"/>
    </xf>
    <xf numFmtId="0" fontId="2" fillId="7" borderId="2" xfId="0" applyFont="1" applyFill="1" applyBorder="1" applyAlignment="1">
      <alignment horizontal="center"/>
    </xf>
    <xf numFmtId="0" fontId="18" fillId="7" borderId="2" xfId="0" applyFont="1" applyFill="1" applyBorder="1" applyAlignment="1">
      <alignment horizontal="right" vertical="center"/>
    </xf>
    <xf numFmtId="0" fontId="6" fillId="0" borderId="2" xfId="0" applyFont="1" applyFill="1" applyBorder="1" applyAlignment="1">
      <alignment horizontal="center"/>
    </xf>
    <xf numFmtId="0" fontId="2" fillId="0" borderId="0" xfId="0" applyFont="1" applyFill="1"/>
    <xf numFmtId="0" fontId="18" fillId="0" borderId="2" xfId="0" applyFont="1" applyFill="1" applyBorder="1" applyAlignment="1">
      <alignment horizontal="left" vertical="center"/>
    </xf>
    <xf numFmtId="2" fontId="7" fillId="0" borderId="2" xfId="0" applyNumberFormat="1" applyFont="1" applyBorder="1" applyAlignment="1">
      <alignment horizontal="center"/>
    </xf>
    <xf numFmtId="2" fontId="7" fillId="0" borderId="5" xfId="0" applyNumberFormat="1" applyFont="1" applyBorder="1" applyAlignment="1">
      <alignment horizontal="center"/>
    </xf>
    <xf numFmtId="2" fontId="7" fillId="0" borderId="6" xfId="0" applyNumberFormat="1" applyFont="1" applyBorder="1" applyAlignment="1">
      <alignment horizontal="center"/>
    </xf>
    <xf numFmtId="2" fontId="7" fillId="0" borderId="8" xfId="0" applyNumberFormat="1" applyFont="1" applyBorder="1" applyAlignment="1">
      <alignment horizontal="center"/>
    </xf>
    <xf numFmtId="2" fontId="7" fillId="0" borderId="2" xfId="0" applyNumberFormat="1" applyFont="1" applyFill="1" applyBorder="1" applyAlignment="1">
      <alignment horizontal="center"/>
    </xf>
    <xf numFmtId="2" fontId="6" fillId="6" borderId="2" xfId="0" applyNumberFormat="1" applyFont="1" applyFill="1" applyBorder="1" applyAlignment="1">
      <alignment horizontal="center"/>
    </xf>
    <xf numFmtId="2" fontId="6" fillId="6" borderId="5" xfId="0" applyNumberFormat="1" applyFont="1" applyFill="1" applyBorder="1" applyAlignment="1">
      <alignment horizontal="center"/>
    </xf>
    <xf numFmtId="2" fontId="6" fillId="6" borderId="6" xfId="0" applyNumberFormat="1" applyFont="1" applyFill="1" applyBorder="1" applyAlignment="1">
      <alignment horizontal="center"/>
    </xf>
    <xf numFmtId="2" fontId="6" fillId="0" borderId="2" xfId="0" applyNumberFormat="1" applyFont="1" applyFill="1" applyBorder="1" applyAlignment="1">
      <alignment horizontal="center"/>
    </xf>
    <xf numFmtId="2" fontId="6" fillId="0" borderId="5" xfId="0" applyNumberFormat="1" applyFont="1" applyFill="1" applyBorder="1" applyAlignment="1">
      <alignment horizontal="center"/>
    </xf>
    <xf numFmtId="2" fontId="6" fillId="0" borderId="6" xfId="0" applyNumberFormat="1" applyFont="1" applyFill="1" applyBorder="1" applyAlignment="1">
      <alignment horizontal="center"/>
    </xf>
    <xf numFmtId="2" fontId="6" fillId="7" borderId="2" xfId="0" applyNumberFormat="1" applyFont="1" applyFill="1" applyBorder="1" applyAlignment="1">
      <alignment horizontal="center"/>
    </xf>
    <xf numFmtId="2" fontId="6" fillId="7" borderId="6" xfId="0" applyNumberFormat="1" applyFont="1" applyFill="1" applyBorder="1" applyAlignment="1">
      <alignment horizontal="center"/>
    </xf>
    <xf numFmtId="2" fontId="0" fillId="0" borderId="2" xfId="0" applyNumberFormat="1" applyBorder="1" applyAlignment="1">
      <alignment horizontal="center"/>
    </xf>
    <xf numFmtId="2" fontId="7" fillId="0" borderId="0" xfId="0" applyNumberFormat="1" applyFont="1" applyBorder="1" applyAlignment="1">
      <alignment horizontal="center"/>
    </xf>
    <xf numFmtId="2" fontId="0" fillId="0" borderId="0" xfId="0" applyNumberFormat="1" applyBorder="1" applyAlignment="1">
      <alignment horizontal="center"/>
    </xf>
    <xf numFmtId="2" fontId="0" fillId="0" borderId="3" xfId="0" applyNumberFormat="1" applyBorder="1" applyAlignment="1">
      <alignment horizontal="center"/>
    </xf>
    <xf numFmtId="2" fontId="0" fillId="0" borderId="2" xfId="0" applyNumberFormat="1" applyFill="1" applyBorder="1" applyAlignment="1">
      <alignment horizontal="center"/>
    </xf>
    <xf numFmtId="2" fontId="1" fillId="0" borderId="0" xfId="0" applyNumberFormat="1" applyFont="1" applyBorder="1" applyAlignment="1">
      <alignment horizontal="center"/>
    </xf>
    <xf numFmtId="2" fontId="1" fillId="0" borderId="2" xfId="0" applyNumberFormat="1" applyFont="1" applyBorder="1" applyAlignment="1">
      <alignment horizontal="center"/>
    </xf>
    <xf numFmtId="2" fontId="2" fillId="6" borderId="3" xfId="0" applyNumberFormat="1" applyFont="1" applyFill="1" applyBorder="1" applyAlignment="1">
      <alignment horizontal="center"/>
    </xf>
    <xf numFmtId="2" fontId="6" fillId="6" borderId="3" xfId="0" applyNumberFormat="1" applyFont="1" applyFill="1" applyBorder="1" applyAlignment="1">
      <alignment horizontal="center"/>
    </xf>
    <xf numFmtId="2" fontId="2" fillId="7" borderId="2" xfId="0" applyNumberFormat="1" applyFont="1" applyFill="1" applyBorder="1" applyAlignment="1">
      <alignment horizontal="center"/>
    </xf>
    <xf numFmtId="2" fontId="26" fillId="7" borderId="2" xfId="0" applyNumberFormat="1" applyFont="1" applyFill="1" applyBorder="1" applyAlignment="1">
      <alignment horizontal="center"/>
    </xf>
    <xf numFmtId="2" fontId="0" fillId="0" borderId="2" xfId="0" applyNumberFormat="1" applyBorder="1"/>
    <xf numFmtId="2" fontId="0" fillId="0" borderId="8" xfId="0" applyNumberFormat="1" applyBorder="1" applyAlignment="1">
      <alignment horizontal="center"/>
    </xf>
    <xf numFmtId="2" fontId="1" fillId="0" borderId="1" xfId="0" applyNumberFormat="1" applyFont="1" applyBorder="1" applyAlignment="1">
      <alignment horizontal="center"/>
    </xf>
    <xf numFmtId="2" fontId="1" fillId="0" borderId="4" xfId="0" applyNumberFormat="1" applyFont="1" applyBorder="1" applyAlignment="1">
      <alignment horizontal="center"/>
    </xf>
    <xf numFmtId="2" fontId="1" fillId="0" borderId="0" xfId="0" applyNumberFormat="1" applyFont="1" applyBorder="1"/>
    <xf numFmtId="2" fontId="0" fillId="0" borderId="0" xfId="0" applyNumberFormat="1" applyBorder="1"/>
    <xf numFmtId="2" fontId="0" fillId="0" borderId="5" xfId="0" applyNumberFormat="1" applyBorder="1" applyAlignment="1">
      <alignment horizontal="center"/>
    </xf>
    <xf numFmtId="2" fontId="2" fillId="6" borderId="2" xfId="0" applyNumberFormat="1" applyFont="1" applyFill="1" applyBorder="1" applyAlignment="1">
      <alignment horizontal="center"/>
    </xf>
    <xf numFmtId="2" fontId="26" fillId="6" borderId="2" xfId="0" applyNumberFormat="1" applyFont="1" applyFill="1" applyBorder="1" applyAlignment="1">
      <alignment horizontal="center"/>
    </xf>
    <xf numFmtId="2" fontId="1" fillId="0" borderId="8" xfId="0" applyNumberFormat="1" applyFont="1" applyBorder="1" applyAlignment="1">
      <alignment horizontal="center"/>
    </xf>
    <xf numFmtId="2" fontId="26" fillId="6" borderId="5" xfId="0" applyNumberFormat="1" applyFont="1" applyFill="1" applyBorder="1" applyAlignment="1">
      <alignment horizontal="center"/>
    </xf>
    <xf numFmtId="2" fontId="0" fillId="0" borderId="2" xfId="0" applyNumberFormat="1" applyFont="1" applyBorder="1" applyAlignment="1">
      <alignment horizontal="center"/>
    </xf>
    <xf numFmtId="2" fontId="1" fillId="0" borderId="3" xfId="0" applyNumberFormat="1" applyFont="1" applyBorder="1" applyAlignment="1">
      <alignment horizontal="center"/>
    </xf>
    <xf numFmtId="2" fontId="1" fillId="0" borderId="5" xfId="0" applyNumberFormat="1" applyFont="1" applyBorder="1" applyAlignment="1">
      <alignment horizontal="center"/>
    </xf>
    <xf numFmtId="2" fontId="7" fillId="7" borderId="2" xfId="0" applyNumberFormat="1" applyFont="1" applyFill="1" applyBorder="1" applyAlignment="1">
      <alignment horizontal="center"/>
    </xf>
    <xf numFmtId="0" fontId="0" fillId="0" borderId="0" xfId="0" applyAlignment="1">
      <alignment vertical="center"/>
    </xf>
    <xf numFmtId="0" fontId="17" fillId="0" borderId="2" xfId="0" applyFont="1" applyFill="1" applyBorder="1" applyAlignment="1">
      <alignment horizontal="left" vertical="center"/>
    </xf>
    <xf numFmtId="2" fontId="17" fillId="0" borderId="2" xfId="0" applyNumberFormat="1" applyFont="1" applyFill="1" applyBorder="1" applyAlignment="1">
      <alignment horizontal="center" vertical="center"/>
    </xf>
    <xf numFmtId="2" fontId="17" fillId="0" borderId="2" xfId="0" applyNumberFormat="1" applyFont="1" applyBorder="1" applyAlignment="1">
      <alignment horizontal="center" vertical="center"/>
    </xf>
    <xf numFmtId="0" fontId="17" fillId="0" borderId="2" xfId="0" applyFont="1" applyFill="1" applyBorder="1" applyAlignment="1">
      <alignment horizontal="center" vertical="center"/>
    </xf>
    <xf numFmtId="0" fontId="17" fillId="0" borderId="8" xfId="0" applyFont="1" applyBorder="1" applyAlignment="1">
      <alignment horizontal="center" vertical="center"/>
    </xf>
    <xf numFmtId="0" fontId="17" fillId="0" borderId="2" xfId="0" applyFont="1" applyBorder="1" applyAlignment="1">
      <alignment horizontal="center" vertical="center"/>
    </xf>
    <xf numFmtId="2" fontId="19" fillId="0" borderId="2" xfId="0" applyNumberFormat="1" applyFont="1" applyBorder="1" applyAlignment="1">
      <alignment horizontal="center" vertical="center"/>
    </xf>
    <xf numFmtId="2" fontId="16" fillId="6" borderId="3" xfId="0" applyNumberFormat="1" applyFont="1" applyFill="1" applyBorder="1" applyAlignment="1">
      <alignment horizontal="center" vertical="center"/>
    </xf>
    <xf numFmtId="0" fontId="16" fillId="6" borderId="3" xfId="0" applyFont="1" applyFill="1" applyBorder="1" applyAlignment="1">
      <alignment horizontal="center" vertical="center"/>
    </xf>
    <xf numFmtId="2" fontId="16" fillId="6" borderId="2" xfId="0" applyNumberFormat="1" applyFont="1" applyFill="1" applyBorder="1" applyAlignment="1">
      <alignment horizontal="center" vertical="center"/>
    </xf>
    <xf numFmtId="0" fontId="16" fillId="6" borderId="2" xfId="0" applyFont="1" applyFill="1" applyBorder="1" applyAlignment="1">
      <alignment horizontal="center" vertical="center"/>
    </xf>
    <xf numFmtId="0" fontId="18" fillId="11" borderId="2" xfId="0" applyFont="1" applyFill="1" applyBorder="1" applyAlignment="1">
      <alignment horizontal="center" vertical="center"/>
    </xf>
    <xf numFmtId="0" fontId="16" fillId="11"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0" xfId="0" applyAlignment="1">
      <alignment horizontal="center" vertical="center"/>
    </xf>
    <xf numFmtId="0" fontId="2" fillId="0" borderId="0" xfId="0" applyFont="1" applyAlignment="1">
      <alignment horizontal="left" vertical="center"/>
    </xf>
    <xf numFmtId="0" fontId="1" fillId="10" borderId="9" xfId="0" applyFont="1" applyFill="1" applyBorder="1" applyAlignment="1">
      <alignment horizontal="center"/>
    </xf>
    <xf numFmtId="0" fontId="1" fillId="10" borderId="3" xfId="0" applyFont="1" applyFill="1" applyBorder="1" applyAlignment="1">
      <alignment horizontal="center"/>
    </xf>
    <xf numFmtId="2" fontId="0" fillId="10" borderId="2" xfId="0" applyNumberFormat="1" applyFill="1" applyBorder="1" applyAlignment="1">
      <alignment horizontal="center"/>
    </xf>
    <xf numFmtId="2" fontId="1" fillId="10" borderId="2" xfId="0" applyNumberFormat="1" applyFont="1" applyFill="1" applyBorder="1" applyAlignment="1">
      <alignment horizontal="center"/>
    </xf>
    <xf numFmtId="0" fontId="24" fillId="0" borderId="0" xfId="0" applyFont="1" applyAlignment="1">
      <alignment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2" fillId="0" borderId="2" xfId="0" applyFont="1" applyBorder="1" applyAlignment="1">
      <alignment horizontal="center" vertical="center"/>
    </xf>
    <xf numFmtId="0" fontId="17" fillId="0" borderId="8" xfId="0" applyFont="1" applyFill="1" applyBorder="1" applyAlignment="1">
      <alignment horizontal="left" vertical="center"/>
    </xf>
    <xf numFmtId="0" fontId="0" fillId="0" borderId="5" xfId="0" applyFont="1" applyBorder="1" applyAlignment="1">
      <alignment horizontal="center" vertical="center"/>
    </xf>
    <xf numFmtId="0" fontId="2" fillId="0" borderId="5" xfId="0" applyFont="1" applyBorder="1" applyAlignment="1">
      <alignment horizontal="center" vertical="center"/>
    </xf>
    <xf numFmtId="0" fontId="0" fillId="0" borderId="8" xfId="0" applyFont="1" applyBorder="1" applyAlignment="1">
      <alignment horizontal="center" vertical="center"/>
    </xf>
    <xf numFmtId="0" fontId="2" fillId="0" borderId="8" xfId="0" applyFont="1" applyBorder="1" applyAlignment="1">
      <alignment horizontal="center" vertical="center"/>
    </xf>
    <xf numFmtId="0" fontId="0" fillId="0" borderId="2" xfId="0" applyFont="1" applyBorder="1" applyAlignment="1">
      <alignment horizontal="center" vertical="center"/>
    </xf>
    <xf numFmtId="0" fontId="16" fillId="0" borderId="8" xfId="0" applyFont="1" applyFill="1" applyBorder="1" applyAlignment="1">
      <alignment horizontal="right" vertical="center"/>
    </xf>
    <xf numFmtId="0" fontId="25" fillId="0" borderId="0" xfId="0" applyFont="1" applyAlignment="1">
      <alignment vertical="center"/>
    </xf>
    <xf numFmtId="0" fontId="0" fillId="0" borderId="13" xfId="0" applyFont="1" applyBorder="1" applyAlignment="1">
      <alignment horizontal="center" vertical="center"/>
    </xf>
    <xf numFmtId="0" fontId="25" fillId="0" borderId="2" xfId="0" applyFont="1" applyBorder="1" applyAlignment="1">
      <alignment vertical="center"/>
    </xf>
    <xf numFmtId="0" fontId="29" fillId="0" borderId="0" xfId="0" applyFont="1" applyFill="1" applyBorder="1" applyAlignment="1">
      <alignment vertical="center"/>
    </xf>
    <xf numFmtId="0" fontId="0" fillId="0" borderId="0" xfId="0" applyFont="1" applyAlignment="1">
      <alignment vertical="center"/>
    </xf>
    <xf numFmtId="0" fontId="2" fillId="0" borderId="0" xfId="0" applyFont="1" applyAlignment="1">
      <alignment vertical="center"/>
    </xf>
    <xf numFmtId="0" fontId="27" fillId="3" borderId="2" xfId="0" applyFont="1" applyFill="1" applyBorder="1" applyAlignment="1">
      <alignment vertical="center"/>
    </xf>
    <xf numFmtId="0" fontId="1" fillId="3" borderId="2" xfId="0" applyFont="1" applyFill="1" applyBorder="1" applyAlignment="1">
      <alignment horizontal="center" vertical="center"/>
    </xf>
    <xf numFmtId="0" fontId="26" fillId="3" borderId="2" xfId="0" applyFont="1" applyFill="1" applyBorder="1" applyAlignment="1">
      <alignment horizontal="center" vertical="center"/>
    </xf>
    <xf numFmtId="0" fontId="7" fillId="0" borderId="2" xfId="0" applyFont="1" applyBorder="1" applyAlignment="1">
      <alignment horizontal="center" vertical="center"/>
    </xf>
    <xf numFmtId="0" fontId="27" fillId="0" borderId="0" xfId="0" applyFont="1" applyAlignment="1">
      <alignment vertical="center"/>
    </xf>
    <xf numFmtId="0" fontId="1" fillId="0" borderId="2" xfId="0" applyFont="1" applyBorder="1" applyAlignment="1">
      <alignment horizontal="center" vertical="center"/>
    </xf>
    <xf numFmtId="0" fontId="26" fillId="0" borderId="2" xfId="0" applyFont="1" applyBorder="1" applyAlignment="1">
      <alignment horizontal="center" vertical="center"/>
    </xf>
    <xf numFmtId="0" fontId="27" fillId="0" borderId="2" xfId="0" applyFont="1" applyBorder="1" applyAlignment="1">
      <alignment vertical="center"/>
    </xf>
    <xf numFmtId="0" fontId="27" fillId="0" borderId="4" xfId="0" applyFont="1" applyBorder="1" applyAlignment="1">
      <alignment vertical="center"/>
    </xf>
    <xf numFmtId="0" fontId="1" fillId="0" borderId="1" xfId="0" applyFont="1" applyBorder="1" applyAlignment="1">
      <alignment vertical="center"/>
    </xf>
    <xf numFmtId="0" fontId="2" fillId="0" borderId="1" xfId="0" applyFont="1" applyBorder="1" applyAlignment="1">
      <alignment horizontal="center" vertical="center"/>
    </xf>
    <xf numFmtId="0" fontId="7" fillId="0" borderId="8" xfId="0" applyFont="1" applyBorder="1" applyAlignment="1">
      <alignment horizontal="center" vertical="center"/>
    </xf>
    <xf numFmtId="0" fontId="6" fillId="0" borderId="8" xfId="0" applyFont="1" applyBorder="1" applyAlignment="1">
      <alignment horizontal="center" vertical="center"/>
    </xf>
    <xf numFmtId="2" fontId="2" fillId="0" borderId="2" xfId="0" applyNumberFormat="1" applyFont="1" applyBorder="1" applyAlignment="1">
      <alignment horizontal="center" vertical="center"/>
    </xf>
    <xf numFmtId="0" fontId="28" fillId="0" borderId="0" xfId="0" applyFont="1" applyAlignment="1">
      <alignment vertical="center"/>
    </xf>
    <xf numFmtId="0" fontId="25" fillId="12" borderId="0" xfId="0" applyFont="1" applyFill="1" applyAlignment="1">
      <alignment vertical="center"/>
    </xf>
    <xf numFmtId="0" fontId="2" fillId="12" borderId="2" xfId="0" applyFont="1" applyFill="1" applyBorder="1" applyAlignment="1">
      <alignment horizontal="center" vertical="center"/>
    </xf>
    <xf numFmtId="0" fontId="0" fillId="0" borderId="2" xfId="0" applyFont="1" applyBorder="1" applyAlignment="1">
      <alignment vertical="center"/>
    </xf>
    <xf numFmtId="0" fontId="28" fillId="0" borderId="0" xfId="0" applyFont="1" applyFill="1" applyAlignment="1">
      <alignment vertical="center"/>
    </xf>
    <xf numFmtId="0" fontId="1" fillId="10" borderId="15" xfId="0" applyFont="1" applyFill="1" applyBorder="1" applyAlignment="1">
      <alignment horizontal="center"/>
    </xf>
    <xf numFmtId="2" fontId="0" fillId="10" borderId="0" xfId="0" applyNumberFormat="1" applyFill="1" applyBorder="1" applyAlignment="1">
      <alignment horizontal="center"/>
    </xf>
    <xf numFmtId="2" fontId="1" fillId="10" borderId="0" xfId="0" applyNumberFormat="1" applyFont="1" applyFill="1" applyBorder="1" applyAlignment="1">
      <alignment horizontal="center"/>
    </xf>
    <xf numFmtId="2" fontId="16" fillId="0" borderId="2" xfId="0" applyNumberFormat="1" applyFont="1" applyFill="1" applyBorder="1" applyAlignment="1">
      <alignment horizontal="center" vertical="center"/>
    </xf>
    <xf numFmtId="2" fontId="6" fillId="6" borderId="13" xfId="0" applyNumberFormat="1" applyFont="1" applyFill="1" applyBorder="1" applyAlignment="1">
      <alignment horizontal="center"/>
    </xf>
    <xf numFmtId="2" fontId="6" fillId="6" borderId="0" xfId="0" applyNumberFormat="1" applyFont="1" applyFill="1" applyBorder="1" applyAlignment="1">
      <alignment horizontal="center"/>
    </xf>
    <xf numFmtId="2" fontId="4" fillId="0" borderId="2" xfId="0" applyNumberFormat="1" applyFont="1" applyBorder="1" applyAlignment="1">
      <alignment horizontal="left" vertical="center"/>
    </xf>
    <xf numFmtId="2" fontId="6" fillId="6" borderId="10" xfId="0" applyNumberFormat="1" applyFont="1" applyFill="1" applyBorder="1" applyAlignment="1">
      <alignment horizontal="center"/>
    </xf>
    <xf numFmtId="0" fontId="7" fillId="0" borderId="10"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2" fontId="7" fillId="0" borderId="1" xfId="0" applyNumberFormat="1" applyFont="1" applyBorder="1" applyAlignment="1">
      <alignment horizontal="center"/>
    </xf>
    <xf numFmtId="0" fontId="7" fillId="0" borderId="9" xfId="0" applyFont="1" applyBorder="1" applyAlignment="1">
      <alignment horizontal="center"/>
    </xf>
    <xf numFmtId="0" fontId="7" fillId="0" borderId="7" xfId="0" applyFont="1" applyBorder="1" applyAlignment="1">
      <alignment horizontal="center"/>
    </xf>
    <xf numFmtId="2" fontId="7" fillId="0" borderId="0" xfId="0" applyNumberFormat="1" applyFont="1" applyBorder="1"/>
    <xf numFmtId="0" fontId="0" fillId="0" borderId="2" xfId="0" applyFill="1" applyBorder="1"/>
    <xf numFmtId="0" fontId="0" fillId="0" borderId="2" xfId="0" applyBorder="1"/>
    <xf numFmtId="0" fontId="2" fillId="0" borderId="2" xfId="0" applyFont="1" applyFill="1" applyBorder="1"/>
    <xf numFmtId="0" fontId="28" fillId="0" borderId="2" xfId="0" applyFont="1" applyBorder="1" applyAlignment="1">
      <alignment horizontal="left" vertical="center" wrapText="1"/>
    </xf>
    <xf numFmtId="0" fontId="5" fillId="0" borderId="5" xfId="0" applyFont="1" applyBorder="1" applyAlignment="1">
      <alignment horizontal="left" vertical="center"/>
    </xf>
    <xf numFmtId="0" fontId="2" fillId="0" borderId="2" xfId="0" applyFont="1" applyBorder="1" applyAlignment="1">
      <alignment horizontal="center"/>
    </xf>
    <xf numFmtId="0" fontId="2" fillId="0" borderId="6" xfId="0" applyFont="1" applyBorder="1" applyAlignment="1">
      <alignment horizontal="center"/>
    </xf>
    <xf numFmtId="0" fontId="2" fillId="0" borderId="2" xfId="0" applyFont="1" applyBorder="1" applyAlignment="1">
      <alignment horizontal="center"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2" fillId="0" borderId="2" xfId="0" applyFont="1" applyBorder="1" applyAlignment="1">
      <alignment horizontal="center" vertical="center"/>
    </xf>
    <xf numFmtId="0" fontId="2" fillId="12" borderId="0" xfId="0" applyFont="1" applyFill="1" applyBorder="1" applyAlignment="1">
      <alignment horizontal="center" vertical="center"/>
    </xf>
    <xf numFmtId="0" fontId="2" fillId="3" borderId="2" xfId="0" applyFont="1" applyFill="1" applyBorder="1" applyAlignment="1">
      <alignment horizontal="center" vertical="center"/>
    </xf>
    <xf numFmtId="2" fontId="0" fillId="3" borderId="2" xfId="0" applyNumberFormat="1" applyFill="1" applyBorder="1" applyAlignment="1">
      <alignment horizontal="center"/>
    </xf>
    <xf numFmtId="0" fontId="2" fillId="0" borderId="2" xfId="0" applyFont="1" applyBorder="1" applyAlignment="1">
      <alignment vertical="center"/>
    </xf>
    <xf numFmtId="0" fontId="0" fillId="3" borderId="2" xfId="0" applyFont="1" applyFill="1" applyBorder="1" applyAlignment="1">
      <alignment horizontal="center" vertical="center"/>
    </xf>
    <xf numFmtId="0" fontId="2" fillId="12" borderId="4" xfId="0" applyFont="1" applyFill="1" applyBorder="1" applyAlignment="1">
      <alignment horizontal="center" vertical="center"/>
    </xf>
    <xf numFmtId="2" fontId="0" fillId="10" borderId="4" xfId="0" applyNumberFormat="1" applyFill="1" applyBorder="1" applyAlignment="1">
      <alignment horizontal="center"/>
    </xf>
    <xf numFmtId="2" fontId="6" fillId="0" borderId="2" xfId="0" applyNumberFormat="1" applyFont="1" applyBorder="1" applyAlignment="1">
      <alignment horizontal="center"/>
    </xf>
    <xf numFmtId="2" fontId="2" fillId="0" borderId="2" xfId="0" applyNumberFormat="1" applyFont="1" applyBorder="1" applyAlignment="1">
      <alignment horizontal="center"/>
    </xf>
    <xf numFmtId="2" fontId="20" fillId="6" borderId="2" xfId="0" applyNumberFormat="1" applyFont="1" applyFill="1" applyBorder="1" applyAlignment="1">
      <alignment horizontal="right" vertical="center"/>
    </xf>
    <xf numFmtId="0" fontId="18" fillId="6" borderId="2" xfId="0" applyFont="1" applyFill="1" applyBorder="1" applyAlignment="1">
      <alignment horizontal="right" vertical="center"/>
    </xf>
    <xf numFmtId="0" fontId="5" fillId="6" borderId="2" xfId="0" applyFont="1" applyFill="1" applyBorder="1" applyAlignment="1">
      <alignment horizontal="right" vertical="center"/>
    </xf>
    <xf numFmtId="2" fontId="0" fillId="0" borderId="4" xfId="0" applyNumberFormat="1" applyBorder="1" applyAlignment="1">
      <alignment horizontal="center"/>
    </xf>
    <xf numFmtId="2" fontId="6" fillId="0" borderId="0" xfId="0" applyNumberFormat="1" applyFont="1" applyBorder="1" applyAlignment="1">
      <alignment horizontal="center"/>
    </xf>
    <xf numFmtId="0" fontId="24" fillId="0" borderId="2" xfId="0" applyFont="1" applyBorder="1" applyAlignment="1">
      <alignment horizontal="center"/>
    </xf>
    <xf numFmtId="0" fontId="10" fillId="0" borderId="2" xfId="0" applyFont="1" applyBorder="1" applyAlignment="1">
      <alignment horizontal="center"/>
    </xf>
    <xf numFmtId="0" fontId="23" fillId="0" borderId="2" xfId="0" applyFont="1" applyFill="1" applyBorder="1"/>
    <xf numFmtId="0" fontId="16" fillId="0" borderId="8" xfId="0" applyFont="1" applyFill="1" applyBorder="1" applyAlignment="1">
      <alignment horizontal="left" vertical="center"/>
    </xf>
    <xf numFmtId="0" fontId="1" fillId="3" borderId="4" xfId="0" applyFont="1" applyFill="1" applyBorder="1" applyAlignment="1">
      <alignment horizontal="center" vertical="center"/>
    </xf>
    <xf numFmtId="2" fontId="2" fillId="7" borderId="2" xfId="0" applyNumberFormat="1" applyFont="1" applyFill="1" applyBorder="1" applyAlignment="1">
      <alignment horizontal="center" vertical="center"/>
    </xf>
    <xf numFmtId="0" fontId="0" fillId="7" borderId="2" xfId="0" applyFont="1" applyFill="1" applyBorder="1" applyAlignment="1">
      <alignment horizontal="center" vertical="center"/>
    </xf>
    <xf numFmtId="0" fontId="2" fillId="7" borderId="2" xfId="0" applyFont="1" applyFill="1" applyBorder="1" applyAlignment="1">
      <alignment horizontal="center" vertical="center"/>
    </xf>
    <xf numFmtId="2" fontId="2" fillId="7" borderId="2" xfId="0" applyNumberFormat="1" applyFont="1" applyFill="1" applyBorder="1" applyAlignment="1">
      <alignment vertical="center"/>
    </xf>
    <xf numFmtId="0" fontId="16" fillId="7" borderId="2" xfId="0" applyFont="1" applyFill="1" applyBorder="1" applyAlignment="1">
      <alignment horizontal="right" vertical="center"/>
    </xf>
    <xf numFmtId="0" fontId="2" fillId="7" borderId="8" xfId="0" applyFont="1" applyFill="1" applyBorder="1" applyAlignment="1">
      <alignment horizontal="center" vertical="center"/>
    </xf>
    <xf numFmtId="0" fontId="2" fillId="7" borderId="2" xfId="0" applyFont="1" applyFill="1" applyBorder="1" applyAlignment="1">
      <alignment vertical="center"/>
    </xf>
    <xf numFmtId="0" fontId="2" fillId="0" borderId="0" xfId="0" applyFont="1" applyBorder="1" applyAlignment="1">
      <alignment vertical="center"/>
    </xf>
    <xf numFmtId="0" fontId="0" fillId="0" borderId="0" xfId="0" applyFont="1" applyBorder="1" applyAlignment="1">
      <alignment horizontal="center" vertical="center"/>
    </xf>
    <xf numFmtId="0" fontId="7" fillId="0" borderId="2" xfId="0" applyFont="1" applyBorder="1" applyAlignment="1">
      <alignment horizontal="left" vertical="center"/>
    </xf>
    <xf numFmtId="0" fontId="6" fillId="0" borderId="2" xfId="0" applyFont="1" applyBorder="1" applyAlignment="1">
      <alignment horizontal="left" vertical="center"/>
    </xf>
    <xf numFmtId="0" fontId="20" fillId="6" borderId="2" xfId="0" applyFont="1" applyFill="1" applyBorder="1" applyAlignment="1">
      <alignment horizontal="right" vertical="center"/>
    </xf>
    <xf numFmtId="0" fontId="7" fillId="7" borderId="8" xfId="0" applyFont="1" applyFill="1" applyBorder="1" applyAlignment="1">
      <alignment horizontal="center"/>
    </xf>
    <xf numFmtId="0" fontId="7" fillId="7" borderId="2" xfId="0" applyFont="1" applyFill="1" applyBorder="1" applyAlignment="1">
      <alignment horizontal="center"/>
    </xf>
    <xf numFmtId="2" fontId="7" fillId="7" borderId="5" xfId="0" applyNumberFormat="1" applyFont="1" applyFill="1" applyBorder="1" applyAlignment="1">
      <alignment horizontal="center"/>
    </xf>
    <xf numFmtId="2" fontId="7" fillId="7" borderId="6" xfId="0" applyNumberFormat="1" applyFont="1" applyFill="1" applyBorder="1" applyAlignment="1">
      <alignment horizontal="center"/>
    </xf>
    <xf numFmtId="2" fontId="7" fillId="7" borderId="8" xfId="0" applyNumberFormat="1" applyFont="1" applyFill="1" applyBorder="1" applyAlignment="1">
      <alignment horizontal="center"/>
    </xf>
    <xf numFmtId="0" fontId="0" fillId="0" borderId="2" xfId="0" applyBorder="1" applyAlignment="1">
      <alignment vertical="center"/>
    </xf>
    <xf numFmtId="2" fontId="0" fillId="0" borderId="2" xfId="0" applyNumberFormat="1" applyBorder="1" applyAlignment="1">
      <alignment vertical="center"/>
    </xf>
    <xf numFmtId="0" fontId="16" fillId="13" borderId="2" xfId="0" applyFont="1" applyFill="1" applyBorder="1" applyAlignment="1">
      <alignment horizontal="center" vertical="center"/>
    </xf>
    <xf numFmtId="2" fontId="16" fillId="13" borderId="2" xfId="0" applyNumberFormat="1" applyFont="1" applyFill="1" applyBorder="1" applyAlignment="1">
      <alignment horizontal="center" vertical="center"/>
    </xf>
    <xf numFmtId="0" fontId="16" fillId="3" borderId="2" xfId="0" applyFont="1" applyFill="1" applyBorder="1" applyAlignment="1">
      <alignment horizontal="center" vertical="center"/>
    </xf>
    <xf numFmtId="2" fontId="16" fillId="3" borderId="2" xfId="0" applyNumberFormat="1" applyFont="1" applyFill="1" applyBorder="1" applyAlignment="1">
      <alignment horizontal="center" vertical="center"/>
    </xf>
    <xf numFmtId="0" fontId="16" fillId="13" borderId="2" xfId="0" applyFont="1" applyFill="1" applyBorder="1" applyAlignment="1">
      <alignment horizontal="center" vertical="center" wrapText="1"/>
    </xf>
    <xf numFmtId="0" fontId="35" fillId="14" borderId="4" xfId="0" applyFont="1" applyFill="1" applyBorder="1" applyAlignment="1">
      <alignment vertical="center" wrapText="1"/>
    </xf>
    <xf numFmtId="0" fontId="0" fillId="0" borderId="0" xfId="0" applyBorder="1" applyAlignment="1">
      <alignment horizontal="center" vertical="center"/>
    </xf>
    <xf numFmtId="0" fontId="33" fillId="0" borderId="8" xfId="0" applyFont="1" applyBorder="1"/>
    <xf numFmtId="0" fontId="0" fillId="13" borderId="2" xfId="0" applyFill="1" applyBorder="1" applyAlignment="1">
      <alignment vertical="center"/>
    </xf>
    <xf numFmtId="0" fontId="16" fillId="9" borderId="4" xfId="0" applyFont="1" applyFill="1" applyBorder="1" applyAlignment="1">
      <alignment horizontal="left" vertical="center" wrapText="1"/>
    </xf>
    <xf numFmtId="0" fontId="16" fillId="9" borderId="5" xfId="0" applyFont="1" applyFill="1" applyBorder="1" applyAlignment="1">
      <alignment horizontal="left" vertical="center" wrapText="1"/>
    </xf>
    <xf numFmtId="0" fontId="16" fillId="9" borderId="6" xfId="0" applyFont="1" applyFill="1" applyBorder="1" applyAlignment="1">
      <alignment horizontal="left" vertical="center" wrapText="1"/>
    </xf>
    <xf numFmtId="0" fontId="36" fillId="0" borderId="2" xfId="0" applyFont="1" applyFill="1" applyBorder="1" applyAlignment="1">
      <alignment horizontal="center" vertical="center" wrapText="1"/>
    </xf>
    <xf numFmtId="0" fontId="37" fillId="7" borderId="2" xfId="0" applyFont="1" applyFill="1" applyBorder="1" applyAlignment="1">
      <alignment horizontal="right" vertical="center"/>
    </xf>
    <xf numFmtId="0" fontId="38" fillId="0" borderId="2" xfId="0" applyFont="1" applyFill="1" applyBorder="1" applyAlignment="1">
      <alignment horizontal="left" vertical="center"/>
    </xf>
    <xf numFmtId="0" fontId="37" fillId="0" borderId="2" xfId="0" applyFont="1" applyBorder="1" applyAlignment="1">
      <alignment horizontal="left" vertical="center"/>
    </xf>
    <xf numFmtId="0" fontId="38" fillId="0" borderId="2" xfId="0" applyFont="1" applyBorder="1" applyAlignment="1">
      <alignment horizontal="left" vertical="center"/>
    </xf>
    <xf numFmtId="0" fontId="37" fillId="6" borderId="2" xfId="0" applyFont="1" applyFill="1" applyBorder="1" applyAlignment="1">
      <alignment horizontal="right" vertical="center"/>
    </xf>
    <xf numFmtId="0" fontId="38" fillId="0" borderId="2" xfId="0" applyFont="1" applyBorder="1" applyAlignment="1">
      <alignment horizontal="left" vertical="center" wrapText="1"/>
    </xf>
    <xf numFmtId="0" fontId="37" fillId="3" borderId="2" xfId="0" applyFont="1" applyFill="1" applyBorder="1" applyAlignment="1">
      <alignment horizontal="left" vertical="center"/>
    </xf>
    <xf numFmtId="0" fontId="38" fillId="0" borderId="3" xfId="0" applyFont="1" applyFill="1" applyBorder="1" applyAlignment="1">
      <alignment horizontal="left" vertical="center"/>
    </xf>
    <xf numFmtId="0" fontId="29" fillId="0" borderId="8" xfId="0" applyFont="1" applyFill="1" applyBorder="1" applyAlignment="1">
      <alignment vertical="center"/>
    </xf>
    <xf numFmtId="0" fontId="29" fillId="0" borderId="2" xfId="0" applyFont="1" applyFill="1" applyBorder="1" applyAlignment="1">
      <alignment vertical="center"/>
    </xf>
    <xf numFmtId="0" fontId="39" fillId="0" borderId="2" xfId="0" applyFont="1" applyFill="1" applyBorder="1" applyAlignment="1">
      <alignment vertical="center"/>
    </xf>
    <xf numFmtId="0" fontId="40" fillId="3" borderId="2" xfId="0" applyFont="1" applyFill="1" applyBorder="1" applyAlignment="1">
      <alignment vertical="center"/>
    </xf>
    <xf numFmtId="0" fontId="40" fillId="3" borderId="2" xfId="0" applyFont="1" applyFill="1" applyBorder="1" applyAlignment="1">
      <alignment vertical="center" wrapText="1"/>
    </xf>
    <xf numFmtId="0" fontId="29" fillId="0" borderId="2" xfId="0" applyFont="1" applyFill="1" applyBorder="1" applyAlignment="1">
      <alignment vertical="center" wrapText="1"/>
    </xf>
    <xf numFmtId="0" fontId="39" fillId="0" borderId="2" xfId="0" applyFont="1" applyBorder="1" applyAlignment="1">
      <alignment vertical="center"/>
    </xf>
    <xf numFmtId="0" fontId="39" fillId="0" borderId="2" xfId="0" applyFont="1" applyBorder="1" applyAlignment="1">
      <alignment vertical="center" wrapText="1"/>
    </xf>
    <xf numFmtId="0" fontId="40" fillId="0" borderId="2" xfId="0"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37" fillId="0" borderId="2" xfId="0" applyFont="1" applyBorder="1" applyAlignment="1">
      <alignment vertical="center"/>
    </xf>
    <xf numFmtId="0" fontId="38" fillId="0" borderId="2" xfId="0" applyFont="1" applyBorder="1" applyAlignment="1">
      <alignment vertical="center"/>
    </xf>
    <xf numFmtId="0" fontId="29" fillId="0" borderId="8" xfId="0" applyFont="1" applyBorder="1" applyAlignment="1">
      <alignment vertical="center"/>
    </xf>
    <xf numFmtId="0" fontId="29" fillId="0" borderId="2" xfId="0" applyFont="1" applyBorder="1" applyAlignment="1">
      <alignment vertical="center" wrapText="1"/>
    </xf>
    <xf numFmtId="0" fontId="41" fillId="7" borderId="2" xfId="0" applyFont="1" applyFill="1" applyBorder="1" applyAlignment="1">
      <alignment horizontal="right" vertical="center"/>
    </xf>
    <xf numFmtId="0" fontId="29" fillId="7" borderId="2" xfId="0" applyFont="1" applyFill="1" applyBorder="1" applyAlignment="1">
      <alignment horizontal="right" vertical="center"/>
    </xf>
    <xf numFmtId="0" fontId="29" fillId="3" borderId="2" xfId="0" applyFont="1" applyFill="1" applyBorder="1" applyAlignment="1">
      <alignment vertical="center"/>
    </xf>
    <xf numFmtId="0" fontId="39" fillId="0" borderId="2" xfId="0" applyFont="1" applyFill="1" applyBorder="1" applyAlignment="1">
      <alignment vertical="center" wrapText="1"/>
    </xf>
    <xf numFmtId="0" fontId="16" fillId="9" borderId="5" xfId="0" applyFont="1" applyFill="1" applyBorder="1" applyAlignment="1">
      <alignment horizontal="left" vertical="center" wrapText="1"/>
    </xf>
    <xf numFmtId="0" fontId="16" fillId="9" borderId="6" xfId="0" applyFont="1" applyFill="1" applyBorder="1" applyAlignment="1">
      <alignment horizontal="left" vertical="center" wrapText="1"/>
    </xf>
    <xf numFmtId="0" fontId="2" fillId="0" borderId="2" xfId="0" applyFont="1" applyBorder="1" applyAlignment="1">
      <alignment horizontal="center" vertical="center"/>
    </xf>
    <xf numFmtId="0" fontId="43" fillId="3" borderId="2" xfId="0" applyFont="1" applyFill="1" applyBorder="1" applyAlignment="1">
      <alignment horizontal="left" vertical="center"/>
    </xf>
    <xf numFmtId="0" fontId="44" fillId="6" borderId="2" xfId="0" applyFont="1" applyFill="1" applyBorder="1" applyAlignment="1">
      <alignment horizontal="right"/>
    </xf>
    <xf numFmtId="0" fontId="37" fillId="7" borderId="2" xfId="0" applyFont="1" applyFill="1" applyBorder="1" applyAlignment="1">
      <alignment horizontal="right" vertical="center" wrapText="1"/>
    </xf>
    <xf numFmtId="0" fontId="2" fillId="0" borderId="2" xfId="0" applyFont="1" applyBorder="1" applyAlignment="1">
      <alignment horizontal="center"/>
    </xf>
    <xf numFmtId="0" fontId="6" fillId="0" borderId="2" xfId="0" applyFont="1" applyBorder="1" applyAlignment="1">
      <alignment horizontal="center"/>
    </xf>
    <xf numFmtId="0" fontId="2" fillId="0" borderId="6" xfId="0" applyFont="1" applyBorder="1" applyAlignment="1">
      <alignment horizontal="center"/>
    </xf>
    <xf numFmtId="2" fontId="0" fillId="0" borderId="2" xfId="0" applyNumberFormat="1" applyFont="1" applyBorder="1" applyAlignment="1">
      <alignment horizontal="center" vertical="center"/>
    </xf>
    <xf numFmtId="2" fontId="2" fillId="0" borderId="8" xfId="0" applyNumberFormat="1" applyFont="1" applyBorder="1" applyAlignment="1">
      <alignment horizontal="center" vertical="center"/>
    </xf>
    <xf numFmtId="2" fontId="0" fillId="7" borderId="2" xfId="0" applyNumberFormat="1" applyFont="1" applyFill="1" applyBorder="1" applyAlignment="1">
      <alignment horizontal="center" vertical="center"/>
    </xf>
    <xf numFmtId="0" fontId="46" fillId="3" borderId="2" xfId="0" applyFont="1" applyFill="1" applyBorder="1" applyAlignment="1">
      <alignment vertical="center"/>
    </xf>
    <xf numFmtId="0" fontId="12" fillId="2" borderId="14" xfId="0" applyFont="1" applyFill="1" applyBorder="1" applyAlignment="1">
      <alignment vertical="center"/>
    </xf>
    <xf numFmtId="0" fontId="12" fillId="2" borderId="0" xfId="0" applyFont="1" applyFill="1" applyBorder="1" applyAlignment="1">
      <alignment vertical="center"/>
    </xf>
    <xf numFmtId="0" fontId="5" fillId="2" borderId="14" xfId="0" applyFont="1" applyFill="1" applyBorder="1" applyAlignment="1">
      <alignment vertical="center"/>
    </xf>
    <xf numFmtId="0" fontId="5" fillId="2" borderId="0" xfId="0" applyFont="1" applyFill="1" applyBorder="1" applyAlignment="1">
      <alignment vertical="center"/>
    </xf>
    <xf numFmtId="0" fontId="5" fillId="2" borderId="3" xfId="0" applyFont="1" applyFill="1" applyBorder="1" applyAlignment="1">
      <alignment vertical="center"/>
    </xf>
    <xf numFmtId="0" fontId="5" fillId="2" borderId="14" xfId="0" applyFont="1" applyFill="1" applyBorder="1" applyAlignment="1">
      <alignment vertical="center" wrapText="1"/>
    </xf>
    <xf numFmtId="0" fontId="5" fillId="2" borderId="0" xfId="0" applyFont="1" applyFill="1" applyBorder="1" applyAlignment="1">
      <alignment vertical="center" wrapText="1"/>
    </xf>
    <xf numFmtId="0" fontId="5" fillId="2" borderId="2" xfId="0" applyFont="1" applyFill="1" applyBorder="1" applyAlignment="1">
      <alignment vertical="center"/>
    </xf>
    <xf numFmtId="0" fontId="5" fillId="2" borderId="4" xfId="0" applyFont="1" applyFill="1" applyBorder="1" applyAlignment="1">
      <alignment vertical="center"/>
    </xf>
    <xf numFmtId="0" fontId="25" fillId="8" borderId="14" xfId="0" applyFont="1" applyFill="1" applyBorder="1" applyAlignment="1">
      <alignment vertical="center"/>
    </xf>
    <xf numFmtId="0" fontId="25" fillId="8" borderId="0" xfId="0" applyFont="1" applyFill="1" applyBorder="1" applyAlignment="1">
      <alignment vertical="center"/>
    </xf>
    <xf numFmtId="0" fontId="25" fillId="8" borderId="4" xfId="0" applyFont="1" applyFill="1" applyBorder="1" applyAlignment="1">
      <alignment vertical="center"/>
    </xf>
    <xf numFmtId="0" fontId="29" fillId="8" borderId="4" xfId="0" applyFont="1" applyFill="1" applyBorder="1" applyAlignment="1">
      <alignment vertical="center"/>
    </xf>
    <xf numFmtId="0" fontId="29" fillId="8" borderId="5" xfId="0" applyFont="1" applyFill="1" applyBorder="1" applyAlignment="1">
      <alignment vertical="center"/>
    </xf>
    <xf numFmtId="0" fontId="16" fillId="9" borderId="4" xfId="0" applyFont="1" applyFill="1" applyBorder="1" applyAlignment="1">
      <alignment vertical="center" wrapText="1"/>
    </xf>
    <xf numFmtId="0" fontId="16" fillId="9" borderId="5" xfId="0" applyFont="1" applyFill="1" applyBorder="1" applyAlignment="1">
      <alignment vertical="center" wrapText="1"/>
    </xf>
    <xf numFmtId="0" fontId="16" fillId="9" borderId="11" xfId="0" applyFont="1" applyFill="1" applyBorder="1" applyAlignment="1">
      <alignment vertical="center"/>
    </xf>
    <xf numFmtId="0" fontId="16" fillId="9" borderId="1" xfId="0" applyFont="1" applyFill="1" applyBorder="1" applyAlignment="1">
      <alignment vertical="center"/>
    </xf>
    <xf numFmtId="0" fontId="16" fillId="9" borderId="4" xfId="0" applyFont="1" applyFill="1" applyBorder="1" applyAlignment="1">
      <alignment vertical="center"/>
    </xf>
    <xf numFmtId="0" fontId="16" fillId="9" borderId="5" xfId="0" applyFon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2" fillId="0" borderId="2" xfId="0" applyFont="1" applyBorder="1" applyAlignment="1">
      <alignment horizontal="center" vertical="center"/>
    </xf>
    <xf numFmtId="2" fontId="7" fillId="0" borderId="10" xfId="0" applyNumberFormat="1" applyFont="1" applyFill="1" applyBorder="1" applyAlignment="1">
      <alignment horizontal="center"/>
    </xf>
    <xf numFmtId="2" fontId="7" fillId="0" borderId="14" xfId="0" applyNumberFormat="1" applyFont="1" applyFill="1" applyBorder="1" applyAlignment="1">
      <alignment horizontal="center"/>
    </xf>
    <xf numFmtId="0" fontId="1" fillId="13" borderId="2" xfId="0" applyFont="1" applyFill="1" applyBorder="1" applyAlignment="1">
      <alignment horizontal="center"/>
    </xf>
    <xf numFmtId="0" fontId="1" fillId="13" borderId="4" xfId="0" applyFont="1" applyFill="1" applyBorder="1" applyAlignment="1">
      <alignment horizontal="center"/>
    </xf>
    <xf numFmtId="2" fontId="1" fillId="13" borderId="0" xfId="0" applyNumberFormat="1" applyFont="1" applyFill="1" applyBorder="1" applyAlignment="1">
      <alignment horizontal="center"/>
    </xf>
    <xf numFmtId="2" fontId="26" fillId="13" borderId="0" xfId="0" applyNumberFormat="1" applyFont="1" applyFill="1" applyBorder="1" applyAlignment="1">
      <alignment horizontal="center"/>
    </xf>
    <xf numFmtId="0" fontId="1" fillId="13" borderId="0" xfId="0" applyFont="1" applyFill="1"/>
    <xf numFmtId="2" fontId="26" fillId="13" borderId="2" xfId="0" applyNumberFormat="1" applyFont="1" applyFill="1" applyBorder="1" applyAlignment="1">
      <alignment horizontal="center"/>
    </xf>
    <xf numFmtId="2" fontId="1" fillId="13" borderId="2" xfId="0" applyNumberFormat="1" applyFont="1" applyFill="1" applyBorder="1" applyAlignment="1">
      <alignment horizontal="center"/>
    </xf>
    <xf numFmtId="0" fontId="40" fillId="13" borderId="2" xfId="0" applyFont="1" applyFill="1" applyBorder="1" applyAlignment="1">
      <alignment horizontal="left" vertical="center"/>
    </xf>
    <xf numFmtId="0" fontId="7" fillId="3" borderId="15" xfId="0" applyFont="1" applyFill="1" applyBorder="1" applyAlignment="1">
      <alignment horizontal="center"/>
    </xf>
    <xf numFmtId="2" fontId="7" fillId="3" borderId="0" xfId="0" applyNumberFormat="1" applyFont="1" applyFill="1" applyBorder="1" applyAlignment="1">
      <alignment horizontal="center"/>
    </xf>
    <xf numFmtId="2" fontId="7" fillId="3" borderId="2" xfId="0" applyNumberFormat="1" applyFont="1" applyFill="1" applyBorder="1" applyAlignment="1">
      <alignment horizontal="center"/>
    </xf>
    <xf numFmtId="2" fontId="6" fillId="3" borderId="2" xfId="0" applyNumberFormat="1" applyFont="1" applyFill="1" applyBorder="1" applyAlignment="1">
      <alignment horizontal="center"/>
    </xf>
    <xf numFmtId="0" fontId="7" fillId="3" borderId="0" xfId="0" applyFont="1" applyFill="1"/>
    <xf numFmtId="0" fontId="40" fillId="13" borderId="2" xfId="0" applyFont="1" applyFill="1" applyBorder="1" applyAlignment="1">
      <alignment horizontal="left" vertical="center" wrapText="1"/>
    </xf>
    <xf numFmtId="0" fontId="17" fillId="0" borderId="0" xfId="0" applyFont="1" applyAlignment="1">
      <alignment horizontal="left" vertical="center"/>
    </xf>
    <xf numFmtId="0" fontId="49" fillId="13" borderId="4" xfId="0" applyFont="1" applyFill="1" applyBorder="1" applyAlignment="1">
      <alignment vertical="center"/>
    </xf>
    <xf numFmtId="0" fontId="49" fillId="13" borderId="5" xfId="0" applyFont="1" applyFill="1" applyBorder="1" applyAlignment="1">
      <alignment vertical="center"/>
    </xf>
    <xf numFmtId="0" fontId="27" fillId="13" borderId="0" xfId="0" applyFont="1" applyFill="1" applyAlignment="1">
      <alignment vertical="center"/>
    </xf>
    <xf numFmtId="0" fontId="49" fillId="13" borderId="8" xfId="0" applyFont="1" applyFill="1" applyBorder="1" applyAlignment="1">
      <alignment vertical="center"/>
    </xf>
    <xf numFmtId="0" fontId="1" fillId="13" borderId="2" xfId="0" applyFont="1" applyFill="1" applyBorder="1" applyAlignment="1">
      <alignment horizontal="center" vertical="center"/>
    </xf>
    <xf numFmtId="0" fontId="26" fillId="13" borderId="2" xfId="0" applyFont="1" applyFill="1" applyBorder="1" applyAlignment="1">
      <alignment horizontal="center" vertical="center"/>
    </xf>
    <xf numFmtId="0" fontId="49" fillId="13" borderId="2" xfId="0" applyFont="1" applyFill="1" applyBorder="1" applyAlignment="1">
      <alignment vertical="center"/>
    </xf>
    <xf numFmtId="0" fontId="49" fillId="13" borderId="2" xfId="0" applyFont="1" applyFill="1" applyBorder="1" applyAlignment="1">
      <alignment horizontal="right" vertical="center"/>
    </xf>
    <xf numFmtId="0" fontId="35" fillId="14" borderId="2" xfId="0" applyFont="1" applyFill="1" applyBorder="1" applyAlignment="1">
      <alignment horizontal="left" vertical="center" wrapText="1"/>
    </xf>
    <xf numFmtId="0" fontId="35" fillId="14" borderId="4" xfId="0" applyFont="1" applyFill="1" applyBorder="1" applyAlignment="1">
      <alignment horizontal="left" vertical="center" wrapText="1"/>
    </xf>
    <xf numFmtId="2" fontId="0" fillId="0" borderId="0" xfId="0" applyNumberFormat="1" applyAlignment="1">
      <alignment vertical="center"/>
    </xf>
    <xf numFmtId="0" fontId="0" fillId="3" borderId="2" xfId="0" applyFont="1" applyFill="1" applyBorder="1"/>
    <xf numFmtId="164" fontId="0" fillId="0" borderId="0" xfId="0" applyNumberFormat="1" applyAlignment="1">
      <alignment horizontal="center" vertical="center"/>
    </xf>
    <xf numFmtId="0" fontId="2" fillId="0" borderId="2" xfId="0" applyFont="1" applyBorder="1" applyAlignment="1">
      <alignment horizontal="center" vertical="center"/>
    </xf>
    <xf numFmtId="0" fontId="16" fillId="9" borderId="0" xfId="0" applyFont="1" applyFill="1" applyBorder="1" applyAlignment="1">
      <alignment vertical="center" wrapText="1"/>
    </xf>
    <xf numFmtId="0" fontId="16" fillId="9" borderId="0" xfId="0" applyFont="1" applyFill="1" applyBorder="1" applyAlignment="1">
      <alignment horizontal="left" vertical="center" wrapText="1"/>
    </xf>
    <xf numFmtId="2" fontId="16" fillId="13" borderId="0" xfId="0" applyNumberFormat="1" applyFont="1" applyFill="1" applyBorder="1" applyAlignment="1">
      <alignment horizontal="center" vertical="center"/>
    </xf>
    <xf numFmtId="0" fontId="16" fillId="9" borderId="0" xfId="0" applyFont="1" applyFill="1" applyBorder="1" applyAlignment="1">
      <alignment vertical="center"/>
    </xf>
    <xf numFmtId="2" fontId="16" fillId="3" borderId="0" xfId="0" applyNumberFormat="1" applyFont="1" applyFill="1" applyBorder="1" applyAlignment="1">
      <alignment horizontal="center" vertical="center"/>
    </xf>
    <xf numFmtId="0" fontId="0" fillId="3" borderId="0" xfId="0" applyFont="1" applyFill="1" applyBorder="1"/>
    <xf numFmtId="0" fontId="0" fillId="0" borderId="13" xfId="0" applyFill="1" applyBorder="1"/>
    <xf numFmtId="2" fontId="7" fillId="0" borderId="13" xfId="0" applyNumberFormat="1" applyFont="1" applyFill="1" applyBorder="1" applyAlignment="1">
      <alignment horizontal="center"/>
    </xf>
    <xf numFmtId="2" fontId="7" fillId="0" borderId="0" xfId="0" applyNumberFormat="1" applyFont="1" applyFill="1" applyBorder="1" applyAlignment="1">
      <alignment horizontal="center"/>
    </xf>
    <xf numFmtId="0" fontId="2" fillId="0" borderId="2" xfId="0" applyFont="1" applyBorder="1" applyAlignment="1">
      <alignment horizontal="center" vertical="center"/>
    </xf>
    <xf numFmtId="0" fontId="48" fillId="13" borderId="0" xfId="0" applyFont="1" applyFill="1" applyAlignment="1">
      <alignment vertical="center"/>
    </xf>
    <xf numFmtId="2" fontId="6" fillId="7" borderId="8" xfId="0" applyNumberFormat="1" applyFont="1" applyFill="1" applyBorder="1" applyAlignment="1">
      <alignment horizontal="center"/>
    </xf>
    <xf numFmtId="0" fontId="2" fillId="0" borderId="2" xfId="0" applyFont="1" applyBorder="1"/>
    <xf numFmtId="0" fontId="2" fillId="0" borderId="0" xfId="0" applyFont="1" applyBorder="1"/>
    <xf numFmtId="2" fontId="2" fillId="0" borderId="0" xfId="0" applyNumberFormat="1" applyFont="1" applyBorder="1" applyAlignment="1">
      <alignment horizontal="center"/>
    </xf>
    <xf numFmtId="0" fontId="51" fillId="0" borderId="2" xfId="0" applyFont="1" applyFill="1" applyBorder="1"/>
    <xf numFmtId="2" fontId="6" fillId="6" borderId="2" xfId="0" applyNumberFormat="1" applyFont="1" applyFill="1" applyBorder="1" applyAlignment="1">
      <alignment horizontal="center" vertical="center"/>
    </xf>
    <xf numFmtId="2" fontId="6" fillId="7" borderId="8" xfId="0" applyNumberFormat="1" applyFont="1" applyFill="1" applyBorder="1" applyAlignment="1">
      <alignment horizontal="center" vertical="center"/>
    </xf>
    <xf numFmtId="2" fontId="6" fillId="7" borderId="2" xfId="0" applyNumberFormat="1" applyFont="1" applyFill="1" applyBorder="1" applyAlignment="1">
      <alignment horizontal="center" vertical="center"/>
    </xf>
    <xf numFmtId="2" fontId="6" fillId="0" borderId="2" xfId="0" applyNumberFormat="1" applyFont="1" applyBorder="1" applyAlignment="1">
      <alignment horizontal="center" vertical="center"/>
    </xf>
    <xf numFmtId="2" fontId="2" fillId="6" borderId="3" xfId="0" applyNumberFormat="1" applyFont="1" applyFill="1" applyBorder="1" applyAlignment="1">
      <alignment horizontal="center" vertical="center"/>
    </xf>
    <xf numFmtId="2" fontId="6" fillId="0" borderId="13" xfId="0" applyNumberFormat="1" applyFont="1" applyFill="1" applyBorder="1" applyAlignment="1">
      <alignment horizontal="center" vertical="center"/>
    </xf>
    <xf numFmtId="2" fontId="6" fillId="0" borderId="0" xfId="0" applyNumberFormat="1" applyFont="1" applyFill="1" applyBorder="1" applyAlignment="1">
      <alignment horizontal="center" vertical="center"/>
    </xf>
    <xf numFmtId="2" fontId="2" fillId="6" borderId="2" xfId="0" applyNumberFormat="1" applyFont="1" applyFill="1" applyBorder="1" applyAlignment="1">
      <alignment horizontal="center" vertical="center"/>
    </xf>
    <xf numFmtId="0" fontId="12" fillId="2" borderId="14"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Border="1" applyAlignment="1">
      <alignment horizontal="center" vertical="center"/>
    </xf>
    <xf numFmtId="0" fontId="5" fillId="2" borderId="14" xfId="0" applyFont="1" applyFill="1" applyBorder="1" applyAlignment="1">
      <alignment horizontal="center" vertical="center"/>
    </xf>
    <xf numFmtId="2" fontId="2" fillId="0" borderId="0" xfId="0" applyNumberFormat="1" applyFont="1" applyAlignment="1">
      <alignment horizontal="center" vertical="center"/>
    </xf>
    <xf numFmtId="2" fontId="2" fillId="0" borderId="0" xfId="0" applyNumberFormat="1" applyFont="1" applyFill="1" applyBorder="1" applyAlignment="1">
      <alignment horizontal="center" vertical="center"/>
    </xf>
    <xf numFmtId="0" fontId="5" fillId="2" borderId="3" xfId="0" applyFont="1" applyFill="1" applyBorder="1" applyAlignment="1">
      <alignment horizontal="center" vertical="center"/>
    </xf>
    <xf numFmtId="0" fontId="5" fillId="2" borderId="14" xfId="0" applyFont="1" applyFill="1" applyBorder="1" applyAlignment="1">
      <alignment horizontal="center" vertical="center" wrapText="1"/>
    </xf>
    <xf numFmtId="2" fontId="2" fillId="0" borderId="0" xfId="0" applyNumberFormat="1" applyFont="1" applyFill="1" applyAlignment="1">
      <alignment horizontal="center" vertical="center"/>
    </xf>
    <xf numFmtId="2" fontId="2" fillId="0" borderId="2"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6" fillId="13" borderId="0" xfId="0" applyFont="1" applyFill="1" applyAlignment="1">
      <alignment horizontal="center" vertical="center"/>
    </xf>
    <xf numFmtId="0" fontId="5" fillId="2" borderId="2" xfId="0" applyFont="1" applyFill="1" applyBorder="1" applyAlignment="1">
      <alignment horizontal="center" vertical="center"/>
    </xf>
    <xf numFmtId="0" fontId="51" fillId="0" borderId="0" xfId="0" applyFont="1" applyFill="1" applyAlignment="1">
      <alignment horizontal="center" vertical="center"/>
    </xf>
    <xf numFmtId="0" fontId="5" fillId="2" borderId="4" xfId="0" applyFont="1" applyFill="1" applyBorder="1" applyAlignment="1">
      <alignment horizontal="center" vertical="center"/>
    </xf>
    <xf numFmtId="2" fontId="0" fillId="0" borderId="0" xfId="0" applyNumberFormat="1" applyFill="1"/>
    <xf numFmtId="2" fontId="7" fillId="13" borderId="2" xfId="0" applyNumberFormat="1" applyFont="1" applyFill="1" applyBorder="1" applyAlignment="1">
      <alignment horizontal="center"/>
    </xf>
    <xf numFmtId="2" fontId="6" fillId="13" borderId="2" xfId="0" applyNumberFormat="1" applyFont="1" applyFill="1" applyBorder="1" applyAlignment="1">
      <alignment horizontal="center"/>
    </xf>
    <xf numFmtId="0" fontId="18" fillId="11" borderId="2" xfId="0" applyFont="1" applyFill="1" applyBorder="1" applyAlignment="1">
      <alignment horizontal="center" vertical="center"/>
    </xf>
    <xf numFmtId="0" fontId="2" fillId="0" borderId="2" xfId="0" applyFont="1" applyBorder="1" applyAlignment="1">
      <alignment horizontal="center" vertical="center"/>
    </xf>
    <xf numFmtId="2" fontId="7" fillId="0" borderId="2" xfId="0" applyNumberFormat="1" applyFont="1" applyFill="1" applyBorder="1" applyAlignment="1">
      <alignment horizontal="center" vertical="center"/>
    </xf>
    <xf numFmtId="2" fontId="7" fillId="0" borderId="13" xfId="0" applyNumberFormat="1" applyFont="1" applyFill="1" applyBorder="1" applyAlignment="1">
      <alignment horizontal="center" vertical="center"/>
    </xf>
    <xf numFmtId="2" fontId="6" fillId="7" borderId="13" xfId="0" applyNumberFormat="1" applyFont="1" applyFill="1" applyBorder="1" applyAlignment="1">
      <alignment horizontal="center"/>
    </xf>
    <xf numFmtId="2" fontId="0" fillId="0" borderId="0" xfId="0" applyNumberFormat="1" applyFont="1" applyAlignment="1">
      <alignment horizontal="center" vertical="center"/>
    </xf>
    <xf numFmtId="2" fontId="7" fillId="3" borderId="2" xfId="0" applyNumberFormat="1" applyFont="1" applyFill="1" applyBorder="1" applyAlignment="1">
      <alignment horizontal="center" vertical="center"/>
    </xf>
    <xf numFmtId="2" fontId="6" fillId="3" borderId="2" xfId="0" applyNumberFormat="1" applyFont="1" applyFill="1" applyBorder="1" applyAlignment="1">
      <alignment horizontal="center" vertical="center"/>
    </xf>
    <xf numFmtId="0" fontId="25" fillId="3" borderId="0" xfId="0" applyFont="1" applyFill="1" applyAlignment="1">
      <alignment vertical="center"/>
    </xf>
    <xf numFmtId="0" fontId="2" fillId="3" borderId="0" xfId="0" applyFont="1" applyFill="1" applyBorder="1" applyAlignment="1">
      <alignment horizontal="center" vertical="center"/>
    </xf>
    <xf numFmtId="0" fontId="0" fillId="3" borderId="0" xfId="0" applyFont="1" applyFill="1" applyAlignment="1">
      <alignment horizontal="center" vertical="center"/>
    </xf>
    <xf numFmtId="0" fontId="2" fillId="3" borderId="0" xfId="0" applyFont="1" applyFill="1" applyAlignment="1">
      <alignment horizontal="center" vertical="center"/>
    </xf>
    <xf numFmtId="0" fontId="24" fillId="3" borderId="0" xfId="0" applyFont="1" applyFill="1" applyAlignment="1">
      <alignment vertical="center"/>
    </xf>
    <xf numFmtId="0" fontId="18" fillId="11" borderId="2" xfId="0" applyFont="1" applyFill="1" applyBorder="1" applyAlignment="1">
      <alignment horizontal="center" vertical="center"/>
    </xf>
    <xf numFmtId="0" fontId="38" fillId="13" borderId="2" xfId="0" applyFont="1" applyFill="1" applyBorder="1" applyAlignment="1">
      <alignment horizontal="left" vertical="center"/>
    </xf>
    <xf numFmtId="2" fontId="6" fillId="0" borderId="0" xfId="0" applyNumberFormat="1" applyFont="1" applyBorder="1" applyAlignment="1">
      <alignment horizontal="center" vertical="center"/>
    </xf>
    <xf numFmtId="2" fontId="1" fillId="0" borderId="0" xfId="0" applyNumberFormat="1" applyFont="1"/>
    <xf numFmtId="0" fontId="52" fillId="0" borderId="0" xfId="0" applyFont="1" applyBorder="1" applyAlignment="1">
      <alignment horizontal="right" vertical="center"/>
    </xf>
    <xf numFmtId="2" fontId="2" fillId="6" borderId="13" xfId="0" applyNumberFormat="1" applyFont="1" applyFill="1" applyBorder="1" applyAlignment="1">
      <alignment horizontal="center"/>
    </xf>
    <xf numFmtId="2" fontId="17" fillId="3" borderId="2" xfId="0" applyNumberFormat="1" applyFont="1" applyFill="1" applyBorder="1" applyAlignment="1">
      <alignment horizontal="center" vertical="center"/>
    </xf>
    <xf numFmtId="0" fontId="0" fillId="3" borderId="0" xfId="0" applyFill="1" applyAlignment="1">
      <alignment vertical="center"/>
    </xf>
    <xf numFmtId="0" fontId="17" fillId="3"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xf>
    <xf numFmtId="0" fontId="0" fillId="0" borderId="4" xfId="0" applyFont="1" applyBorder="1" applyAlignment="1">
      <alignment horizontal="center" vertical="center"/>
    </xf>
    <xf numFmtId="2" fontId="2" fillId="0" borderId="4" xfId="0" applyNumberFormat="1" applyFont="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2" fontId="0" fillId="0" borderId="0" xfId="0" applyNumberFormat="1"/>
    <xf numFmtId="2" fontId="6" fillId="7" borderId="13" xfId="0" applyNumberFormat="1" applyFont="1" applyFill="1" applyBorder="1" applyAlignment="1">
      <alignment horizontal="center" vertical="center"/>
    </xf>
    <xf numFmtId="2" fontId="6" fillId="7" borderId="14" xfId="0" applyNumberFormat="1" applyFont="1" applyFill="1" applyBorder="1" applyAlignment="1">
      <alignment horizontal="center" vertical="center"/>
    </xf>
    <xf numFmtId="2" fontId="0" fillId="0" borderId="2" xfId="0" applyNumberFormat="1" applyFill="1" applyBorder="1"/>
    <xf numFmtId="2" fontId="2" fillId="0" borderId="13" xfId="0" applyNumberFormat="1" applyFont="1" applyFill="1" applyBorder="1" applyAlignment="1">
      <alignment horizontal="center" vertical="center"/>
    </xf>
    <xf numFmtId="2" fontId="2" fillId="0" borderId="14" xfId="0" applyNumberFormat="1" applyFont="1" applyFill="1" applyBorder="1" applyAlignment="1">
      <alignment horizontal="center" vertical="center"/>
    </xf>
    <xf numFmtId="2" fontId="2" fillId="0" borderId="2" xfId="0" applyNumberFormat="1" applyFont="1" applyFill="1" applyBorder="1"/>
    <xf numFmtId="2" fontId="6" fillId="0" borderId="4" xfId="0" applyNumberFormat="1" applyFont="1" applyBorder="1" applyAlignment="1">
      <alignment horizontal="center"/>
    </xf>
    <xf numFmtId="0" fontId="7" fillId="3" borderId="2" xfId="0" applyFont="1" applyFill="1" applyBorder="1"/>
    <xf numFmtId="2" fontId="6" fillId="0" borderId="4" xfId="0" applyNumberFormat="1" applyFont="1" applyBorder="1" applyAlignment="1">
      <alignment horizontal="center" vertical="center"/>
    </xf>
    <xf numFmtId="2" fontId="6" fillId="0" borderId="8" xfId="0" applyNumberFormat="1" applyFont="1" applyBorder="1" applyAlignment="1">
      <alignment horizontal="center"/>
    </xf>
    <xf numFmtId="0" fontId="0" fillId="0" borderId="0" xfId="0"/>
    <xf numFmtId="0" fontId="18" fillId="11" borderId="2" xfId="0" applyFont="1" applyFill="1" applyBorder="1" applyAlignment="1">
      <alignment horizontal="center" vertical="center"/>
    </xf>
    <xf numFmtId="2" fontId="37" fillId="7" borderId="2" xfId="0" applyNumberFormat="1" applyFont="1" applyFill="1" applyBorder="1" applyAlignment="1">
      <alignment horizontal="right" vertical="center"/>
    </xf>
    <xf numFmtId="0" fontId="37" fillId="2" borderId="14" xfId="0" applyFont="1" applyFill="1" applyBorder="1" applyAlignment="1">
      <alignment vertical="center" wrapText="1"/>
    </xf>
    <xf numFmtId="0" fontId="38" fillId="13" borderId="2" xfId="0" applyFont="1" applyFill="1" applyBorder="1" applyAlignment="1">
      <alignment horizontal="left" vertical="center" wrapText="1"/>
    </xf>
    <xf numFmtId="0" fontId="37" fillId="3" borderId="2" xfId="0" applyFont="1" applyFill="1" applyBorder="1" applyAlignment="1">
      <alignment horizontal="left" vertical="center" wrapText="1"/>
    </xf>
    <xf numFmtId="0" fontId="37" fillId="0" borderId="3" xfId="0" applyFont="1" applyBorder="1" applyAlignment="1">
      <alignment horizontal="left" vertical="center" wrapText="1"/>
    </xf>
    <xf numFmtId="0" fontId="38" fillId="0" borderId="8" xfId="0" applyFont="1" applyBorder="1" applyAlignment="1">
      <alignment horizontal="left" vertical="center"/>
    </xf>
    <xf numFmtId="0" fontId="40" fillId="0" borderId="2" xfId="0" applyFont="1" applyBorder="1" applyAlignment="1">
      <alignment horizontal="left" vertical="center"/>
    </xf>
    <xf numFmtId="0" fontId="37" fillId="0" borderId="2" xfId="0" applyFont="1" applyBorder="1" applyAlignment="1">
      <alignment horizontal="left" vertical="center" wrapText="1"/>
    </xf>
    <xf numFmtId="0" fontId="37" fillId="0" borderId="3" xfId="0" applyFont="1" applyBorder="1" applyAlignment="1">
      <alignment horizontal="left" vertical="center"/>
    </xf>
    <xf numFmtId="0" fontId="37" fillId="0" borderId="8" xfId="0" applyFont="1" applyBorder="1" applyAlignment="1">
      <alignment horizontal="left" vertical="center"/>
    </xf>
    <xf numFmtId="0" fontId="37" fillId="4" borderId="2" xfId="0" applyFont="1" applyFill="1" applyBorder="1" applyAlignment="1">
      <alignment horizontal="left" vertical="center"/>
    </xf>
    <xf numFmtId="0" fontId="38" fillId="4" borderId="3" xfId="0" applyFont="1" applyFill="1" applyBorder="1" applyAlignment="1">
      <alignment horizontal="left" vertical="center"/>
    </xf>
    <xf numFmtId="0" fontId="38" fillId="4" borderId="2" xfId="0" applyFont="1" applyFill="1" applyBorder="1" applyAlignment="1">
      <alignment horizontal="left" vertical="center" wrapText="1"/>
    </xf>
    <xf numFmtId="0" fontId="53" fillId="13" borderId="2" xfId="0" applyFont="1" applyFill="1" applyBorder="1" applyAlignment="1">
      <alignment horizontal="left" vertical="center" wrapText="1"/>
    </xf>
    <xf numFmtId="0" fontId="54" fillId="0" borderId="2" xfId="0" applyFont="1" applyBorder="1" applyAlignment="1">
      <alignment horizontal="left" vertical="center"/>
    </xf>
    <xf numFmtId="0" fontId="55" fillId="7" borderId="2" xfId="0" applyFont="1" applyFill="1" applyBorder="1" applyAlignment="1">
      <alignment horizontal="right" vertical="center"/>
    </xf>
    <xf numFmtId="2" fontId="26" fillId="7" borderId="5" xfId="0" applyNumberFormat="1" applyFont="1" applyFill="1" applyBorder="1" applyAlignment="1">
      <alignment horizontal="center"/>
    </xf>
    <xf numFmtId="2" fontId="26" fillId="7" borderId="6" xfId="0" applyNumberFormat="1" applyFont="1" applyFill="1" applyBorder="1" applyAlignment="1">
      <alignment horizontal="center"/>
    </xf>
    <xf numFmtId="0" fontId="26" fillId="7" borderId="2" xfId="0" applyFont="1" applyFill="1" applyBorder="1"/>
    <xf numFmtId="0" fontId="26" fillId="7" borderId="6" xfId="0" applyFont="1" applyFill="1" applyBorder="1"/>
    <xf numFmtId="2" fontId="26" fillId="7" borderId="2" xfId="0" applyNumberFormat="1" applyFont="1" applyFill="1" applyBorder="1" applyAlignment="1">
      <alignment horizontal="center" vertical="center"/>
    </xf>
    <xf numFmtId="0" fontId="26" fillId="0" borderId="0" xfId="0" applyFont="1"/>
    <xf numFmtId="0" fontId="49" fillId="7" borderId="2" xfId="0" applyFont="1" applyFill="1" applyBorder="1" applyAlignment="1">
      <alignment horizontal="right" vertical="center" wrapText="1"/>
    </xf>
    <xf numFmtId="0" fontId="2" fillId="0" borderId="2" xfId="0" applyFont="1" applyBorder="1" applyAlignment="1">
      <alignment horizontal="center" vertical="center"/>
    </xf>
    <xf numFmtId="2" fontId="30" fillId="0" borderId="2" xfId="0" applyNumberFormat="1" applyFont="1" applyFill="1" applyBorder="1" applyAlignment="1">
      <alignment horizontal="center" vertical="center"/>
    </xf>
    <xf numFmtId="0" fontId="18" fillId="11" borderId="2" xfId="0" applyFont="1" applyFill="1" applyBorder="1" applyAlignment="1">
      <alignment horizontal="center" vertical="center"/>
    </xf>
    <xf numFmtId="0" fontId="2" fillId="0" borderId="2" xfId="0" applyFont="1" applyBorder="1" applyAlignment="1">
      <alignment horizontal="center" vertical="center"/>
    </xf>
    <xf numFmtId="2" fontId="7" fillId="15" borderId="0" xfId="0" applyNumberFormat="1" applyFont="1" applyFill="1" applyBorder="1" applyAlignment="1">
      <alignment horizontal="center"/>
    </xf>
    <xf numFmtId="2" fontId="6" fillId="15" borderId="2" xfId="0" applyNumberFormat="1" applyFont="1" applyFill="1" applyBorder="1" applyAlignment="1">
      <alignment horizontal="center" vertical="center"/>
    </xf>
    <xf numFmtId="2" fontId="7" fillId="15" borderId="2" xfId="0" applyNumberFormat="1" applyFont="1" applyFill="1" applyBorder="1" applyAlignment="1">
      <alignment horizontal="center"/>
    </xf>
    <xf numFmtId="0" fontId="9" fillId="15" borderId="0" xfId="0" applyFont="1" applyFill="1" applyBorder="1" applyAlignment="1">
      <alignment horizontal="left" vertical="center"/>
    </xf>
    <xf numFmtId="0" fontId="0" fillId="15" borderId="0" xfId="0" applyFill="1"/>
    <xf numFmtId="2" fontId="6" fillId="0" borderId="13" xfId="0" applyNumberFormat="1" applyFont="1" applyBorder="1" applyAlignment="1">
      <alignment horizontal="center" vertical="center"/>
    </xf>
    <xf numFmtId="2" fontId="2" fillId="15" borderId="2" xfId="0" applyNumberFormat="1" applyFont="1" applyFill="1" applyBorder="1" applyAlignment="1">
      <alignment horizontal="center" vertical="center"/>
    </xf>
    <xf numFmtId="2" fontId="0" fillId="0" borderId="0" xfId="0" applyNumberFormat="1" applyFill="1" applyBorder="1"/>
    <xf numFmtId="2" fontId="0" fillId="15" borderId="0" xfId="0" applyNumberFormat="1" applyFont="1" applyFill="1" applyAlignment="1">
      <alignment horizontal="center" vertical="center"/>
    </xf>
    <xf numFmtId="2" fontId="2" fillId="15" borderId="0" xfId="0" applyNumberFormat="1" applyFont="1" applyFill="1" applyAlignment="1">
      <alignment horizontal="center" vertical="center"/>
    </xf>
    <xf numFmtId="2" fontId="0" fillId="15" borderId="0" xfId="0" applyNumberFormat="1" applyFill="1"/>
    <xf numFmtId="0" fontId="0" fillId="16" borderId="0" xfId="0" applyFill="1"/>
    <xf numFmtId="2" fontId="0" fillId="16" borderId="0" xfId="0" applyNumberFormat="1" applyFill="1"/>
    <xf numFmtId="2" fontId="0" fillId="0" borderId="13" xfId="0" applyNumberFormat="1" applyFill="1" applyBorder="1"/>
    <xf numFmtId="2" fontId="6" fillId="17" borderId="2" xfId="0" applyNumberFormat="1" applyFont="1" applyFill="1" applyBorder="1" applyAlignment="1">
      <alignment horizontal="center" vertical="center"/>
    </xf>
    <xf numFmtId="2" fontId="7" fillId="17" borderId="2" xfId="0" applyNumberFormat="1" applyFont="1" applyFill="1" applyBorder="1" applyAlignment="1">
      <alignment horizontal="center"/>
    </xf>
    <xf numFmtId="0" fontId="0" fillId="17" borderId="0" xfId="0" applyFill="1"/>
    <xf numFmtId="0" fontId="1" fillId="15" borderId="0" xfId="0" applyFont="1" applyFill="1"/>
    <xf numFmtId="2" fontId="6" fillId="15" borderId="2" xfId="0" applyNumberFormat="1" applyFont="1" applyFill="1" applyBorder="1" applyAlignment="1">
      <alignment horizontal="center"/>
    </xf>
    <xf numFmtId="2" fontId="0" fillId="0" borderId="4" xfId="0" applyNumberFormat="1" applyFill="1" applyBorder="1"/>
    <xf numFmtId="2" fontId="2" fillId="0" borderId="4" xfId="0" applyNumberFormat="1" applyFont="1" applyFill="1" applyBorder="1"/>
    <xf numFmtId="2" fontId="2" fillId="0" borderId="4" xfId="0" applyNumberFormat="1" applyFont="1" applyFill="1" applyBorder="1" applyAlignment="1">
      <alignment horizontal="center" vertical="center"/>
    </xf>
    <xf numFmtId="0" fontId="0" fillId="15" borderId="2" xfId="0" applyFill="1" applyBorder="1"/>
    <xf numFmtId="2" fontId="0" fillId="15" borderId="2" xfId="0" applyNumberFormat="1" applyFill="1" applyBorder="1"/>
    <xf numFmtId="0" fontId="23" fillId="15" borderId="2" xfId="0" applyFont="1" applyFill="1" applyBorder="1"/>
    <xf numFmtId="2" fontId="6" fillId="0" borderId="13" xfId="0" applyNumberFormat="1" applyFont="1" applyFill="1" applyBorder="1" applyAlignment="1">
      <alignment horizontal="center"/>
    </xf>
    <xf numFmtId="2" fontId="7" fillId="15" borderId="2" xfId="0" applyNumberFormat="1" applyFont="1" applyFill="1" applyBorder="1" applyAlignment="1">
      <alignment horizontal="center" vertical="center"/>
    </xf>
    <xf numFmtId="0" fontId="0" fillId="15" borderId="2" xfId="0" applyFill="1" applyBorder="1" applyAlignment="1">
      <alignment horizontal="center" vertical="center"/>
    </xf>
    <xf numFmtId="2" fontId="6" fillId="0" borderId="2" xfId="0" applyNumberFormat="1" applyFont="1" applyFill="1" applyBorder="1" applyAlignment="1">
      <alignment horizontal="center" vertical="center"/>
    </xf>
    <xf numFmtId="2" fontId="0" fillId="0" borderId="2" xfId="0" applyNumberFormat="1" applyFill="1" applyBorder="1" applyAlignment="1">
      <alignment horizontal="center" vertical="center"/>
    </xf>
    <xf numFmtId="2" fontId="6" fillId="15" borderId="8" xfId="0" applyNumberFormat="1" applyFont="1" applyFill="1" applyBorder="1" applyAlignment="1">
      <alignment horizontal="center"/>
    </xf>
    <xf numFmtId="2" fontId="7" fillId="15" borderId="8" xfId="0" applyNumberFormat="1" applyFont="1" applyFill="1" applyBorder="1" applyAlignment="1">
      <alignment horizontal="center"/>
    </xf>
    <xf numFmtId="0" fontId="2" fillId="8" borderId="4" xfId="0" applyFont="1" applyFill="1" applyBorder="1" applyAlignment="1">
      <alignment vertical="center"/>
    </xf>
    <xf numFmtId="0" fontId="0" fillId="3" borderId="2" xfId="0" applyFont="1" applyFill="1" applyBorder="1" applyAlignment="1">
      <alignment vertical="center"/>
    </xf>
    <xf numFmtId="0" fontId="1" fillId="13" borderId="0" xfId="0" applyFont="1" applyFill="1" applyAlignment="1">
      <alignment vertical="center"/>
    </xf>
    <xf numFmtId="0" fontId="1" fillId="13" borderId="2" xfId="0" applyFont="1" applyFill="1" applyBorder="1" applyAlignment="1">
      <alignment vertical="center"/>
    </xf>
    <xf numFmtId="0" fontId="0" fillId="0" borderId="3" xfId="0" applyFont="1" applyBorder="1" applyAlignment="1">
      <alignment vertical="center"/>
    </xf>
    <xf numFmtId="0" fontId="0" fillId="0" borderId="8" xfId="0" applyFont="1" applyBorder="1" applyAlignment="1">
      <alignment vertical="center"/>
    </xf>
    <xf numFmtId="2" fontId="0" fillId="15" borderId="2" xfId="0" applyNumberFormat="1" applyFont="1" applyFill="1" applyBorder="1" applyAlignment="1">
      <alignment horizontal="center" vertical="center"/>
    </xf>
    <xf numFmtId="0" fontId="0" fillId="15" borderId="2" xfId="0" applyFont="1" applyFill="1" applyBorder="1" applyAlignment="1">
      <alignment horizontal="center" vertical="center"/>
    </xf>
    <xf numFmtId="0" fontId="1" fillId="15" borderId="2" xfId="0" applyFont="1" applyFill="1" applyBorder="1" applyAlignment="1">
      <alignment horizontal="center" vertical="center"/>
    </xf>
    <xf numFmtId="0" fontId="1" fillId="15" borderId="0" xfId="0" applyFont="1" applyFill="1" applyAlignment="1">
      <alignment vertical="center"/>
    </xf>
    <xf numFmtId="0" fontId="0" fillId="15" borderId="0" xfId="0" applyFont="1" applyFill="1" applyAlignment="1">
      <alignment vertical="center"/>
    </xf>
    <xf numFmtId="0" fontId="0" fillId="15" borderId="2" xfId="0" applyFont="1" applyFill="1" applyBorder="1" applyAlignment="1">
      <alignment vertical="center"/>
    </xf>
    <xf numFmtId="0" fontId="18" fillId="11" borderId="2" xfId="0" applyFont="1" applyFill="1" applyBorder="1" applyAlignment="1">
      <alignment horizontal="center" vertical="center"/>
    </xf>
    <xf numFmtId="0" fontId="18" fillId="11" borderId="4" xfId="0" applyFont="1" applyFill="1" applyBorder="1" applyAlignment="1">
      <alignment horizontal="center" vertical="center"/>
    </xf>
    <xf numFmtId="0" fontId="18" fillId="11" borderId="5" xfId="0" applyFont="1" applyFill="1" applyBorder="1" applyAlignment="1">
      <alignment horizontal="center" vertical="center"/>
    </xf>
    <xf numFmtId="0" fontId="18" fillId="11" borderId="6" xfId="0" applyFont="1" applyFill="1" applyBorder="1" applyAlignment="1">
      <alignment horizontal="center" vertical="center"/>
    </xf>
    <xf numFmtId="0" fontId="2" fillId="11" borderId="4"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6" fillId="0" borderId="2" xfId="0" applyFont="1" applyBorder="1" applyAlignment="1">
      <alignment horizontal="center" vertical="center"/>
    </xf>
    <xf numFmtId="0" fontId="2" fillId="0" borderId="2" xfId="0" applyFont="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F48"/>
  <sheetViews>
    <sheetView zoomScale="85" zoomScaleNormal="85" workbookViewId="0">
      <pane xSplit="1" ySplit="6" topLeftCell="B7" activePane="bottomRight" state="frozen"/>
      <selection pane="topRight" activeCell="B1" sqref="B1"/>
      <selection pane="bottomLeft" activeCell="A7" sqref="A7"/>
      <selection pane="bottomRight" activeCell="A8" sqref="A8"/>
    </sheetView>
  </sheetViews>
  <sheetFormatPr defaultRowHeight="15" x14ac:dyDescent="0.25"/>
  <cols>
    <col min="1" max="1" width="99.140625" style="133" bestFit="1" customWidth="1"/>
    <col min="2" max="3" width="13.42578125" style="114" bestFit="1" customWidth="1"/>
    <col min="4" max="4" width="10" style="114" bestFit="1" customWidth="1"/>
    <col min="5" max="5" width="7.85546875" style="114" bestFit="1" customWidth="1"/>
    <col min="6" max="6" width="10" style="114" bestFit="1" customWidth="1"/>
    <col min="7" max="7" width="13.42578125" style="114" bestFit="1" customWidth="1"/>
    <col min="8" max="8" width="10" style="114" bestFit="1" customWidth="1"/>
    <col min="9" max="9" width="7.85546875" style="114" bestFit="1" customWidth="1"/>
    <col min="10" max="10" width="11.28515625" style="114" bestFit="1" customWidth="1"/>
    <col min="11" max="11" width="10" style="114" bestFit="1" customWidth="1"/>
    <col min="12" max="12" width="7.85546875" style="114" bestFit="1" customWidth="1"/>
    <col min="13" max="13" width="11.28515625" style="114" bestFit="1" customWidth="1"/>
    <col min="14" max="14" width="10" style="114" bestFit="1" customWidth="1"/>
    <col min="15" max="15" width="7.85546875" style="114" bestFit="1" customWidth="1"/>
    <col min="16" max="16" width="11.28515625" style="114" bestFit="1" customWidth="1"/>
    <col min="17" max="17" width="10" style="114" bestFit="1" customWidth="1"/>
    <col min="18" max="18" width="9.28515625" style="114" bestFit="1" customWidth="1"/>
    <col min="19" max="19" width="11.85546875" style="114" customWidth="1"/>
    <col min="20" max="20" width="10.85546875" style="114" customWidth="1"/>
    <col min="21" max="21" width="10.7109375" style="114" customWidth="1"/>
    <col min="22" max="22" width="11" style="114" customWidth="1"/>
    <col min="23" max="23" width="10.85546875" style="114" customWidth="1"/>
    <col min="24" max="24" width="10.7109375" style="114" customWidth="1"/>
    <col min="25" max="25" width="11" style="114" customWidth="1"/>
    <col min="26" max="26" width="10.85546875" style="114" customWidth="1"/>
    <col min="27" max="27" width="10.7109375" style="114" customWidth="1"/>
    <col min="28" max="31" width="11" style="114" customWidth="1"/>
    <col min="32" max="32" width="10.85546875" style="114" customWidth="1"/>
    <col min="33" max="33" width="10.7109375" style="114" customWidth="1"/>
    <col min="34" max="43" width="11" style="114" customWidth="1"/>
    <col min="44" max="44" width="9.7109375" style="114" bestFit="1" customWidth="1"/>
    <col min="45" max="45" width="9.140625" style="114"/>
    <col min="46" max="46" width="11.28515625" style="114" bestFit="1" customWidth="1"/>
    <col min="47" max="49" width="11.28515625" style="114" customWidth="1"/>
    <col min="50" max="50" width="10" style="114" bestFit="1" customWidth="1"/>
    <col min="51" max="51" width="9.140625" style="114"/>
    <col min="52" max="52" width="11.28515625" style="114" bestFit="1" customWidth="1"/>
    <col min="53" max="53" width="10.42578125" style="114" customWidth="1"/>
    <col min="54" max="54" width="9.140625" style="114"/>
    <col min="55" max="55" width="11.28515625" style="114" bestFit="1" customWidth="1"/>
    <col min="56" max="56" width="9.85546875" style="114" customWidth="1"/>
    <col min="57" max="57" width="9.140625" style="114"/>
    <col min="58" max="58" width="11.28515625" style="114" bestFit="1" customWidth="1"/>
    <col min="59" max="16384" width="9.140625" style="114"/>
  </cols>
  <sheetData>
    <row r="3" spans="1:58" ht="39.75" customHeight="1" x14ac:dyDescent="0.25">
      <c r="A3" s="127" t="s">
        <v>197</v>
      </c>
      <c r="B3" s="403" t="s">
        <v>172</v>
      </c>
      <c r="C3" s="403" t="s">
        <v>173</v>
      </c>
      <c r="D3" s="503" t="s">
        <v>174</v>
      </c>
      <c r="E3" s="504"/>
      <c r="F3" s="505"/>
      <c r="G3" s="403" t="s">
        <v>175</v>
      </c>
      <c r="H3" s="503" t="s">
        <v>176</v>
      </c>
      <c r="I3" s="504"/>
      <c r="J3" s="505"/>
      <c r="K3" s="503" t="s">
        <v>253</v>
      </c>
      <c r="L3" s="504"/>
      <c r="M3" s="505"/>
      <c r="N3" s="503" t="s">
        <v>177</v>
      </c>
      <c r="O3" s="504"/>
      <c r="P3" s="505"/>
      <c r="Q3" s="503" t="s">
        <v>254</v>
      </c>
      <c r="R3" s="504"/>
      <c r="S3" s="505"/>
      <c r="T3" s="503" t="s">
        <v>311</v>
      </c>
      <c r="U3" s="504"/>
      <c r="V3" s="505"/>
      <c r="W3" s="503" t="s">
        <v>256</v>
      </c>
      <c r="X3" s="504"/>
      <c r="Y3" s="505"/>
      <c r="Z3" s="503" t="s">
        <v>310</v>
      </c>
      <c r="AA3" s="504"/>
      <c r="AB3" s="505"/>
      <c r="AC3" s="503" t="s">
        <v>322</v>
      </c>
      <c r="AD3" s="504"/>
      <c r="AE3" s="505"/>
      <c r="AF3" s="506" t="s">
        <v>319</v>
      </c>
      <c r="AG3" s="507"/>
      <c r="AH3" s="508"/>
      <c r="AI3" s="502" t="s">
        <v>323</v>
      </c>
      <c r="AJ3" s="502"/>
      <c r="AK3" s="502"/>
      <c r="AL3" s="502" t="s">
        <v>330</v>
      </c>
      <c r="AM3" s="502"/>
      <c r="AN3" s="502"/>
      <c r="AO3" s="502" t="s">
        <v>324</v>
      </c>
      <c r="AP3" s="502"/>
      <c r="AQ3" s="502"/>
      <c r="AR3" s="502" t="s">
        <v>332</v>
      </c>
      <c r="AS3" s="502"/>
      <c r="AT3" s="502"/>
      <c r="AU3" s="502" t="s">
        <v>341</v>
      </c>
      <c r="AV3" s="502"/>
      <c r="AW3" s="502"/>
      <c r="AX3" s="502" t="s">
        <v>331</v>
      </c>
      <c r="AY3" s="502"/>
      <c r="AZ3" s="502"/>
      <c r="BA3" s="502" t="s">
        <v>342</v>
      </c>
      <c r="BB3" s="502"/>
      <c r="BC3" s="502"/>
      <c r="BD3" s="502" t="s">
        <v>343</v>
      </c>
      <c r="BE3" s="502"/>
      <c r="BF3" s="502"/>
    </row>
    <row r="4" spans="1:58" ht="15.75" x14ac:dyDescent="0.25">
      <c r="A4" s="127"/>
      <c r="B4" s="126"/>
      <c r="C4" s="126"/>
      <c r="D4" s="126" t="s">
        <v>250</v>
      </c>
      <c r="E4" s="126" t="s">
        <v>251</v>
      </c>
      <c r="F4" s="126" t="s">
        <v>181</v>
      </c>
      <c r="G4" s="126"/>
      <c r="H4" s="126" t="s">
        <v>250</v>
      </c>
      <c r="I4" s="126" t="s">
        <v>251</v>
      </c>
      <c r="J4" s="126" t="s">
        <v>181</v>
      </c>
      <c r="K4" s="126" t="s">
        <v>250</v>
      </c>
      <c r="L4" s="126" t="s">
        <v>251</v>
      </c>
      <c r="M4" s="126" t="s">
        <v>181</v>
      </c>
      <c r="N4" s="126" t="s">
        <v>250</v>
      </c>
      <c r="O4" s="126" t="s">
        <v>251</v>
      </c>
      <c r="P4" s="126" t="s">
        <v>181</v>
      </c>
      <c r="Q4" s="126" t="s">
        <v>250</v>
      </c>
      <c r="R4" s="126" t="s">
        <v>251</v>
      </c>
      <c r="S4" s="126" t="s">
        <v>181</v>
      </c>
      <c r="T4" s="126" t="s">
        <v>250</v>
      </c>
      <c r="U4" s="126" t="s">
        <v>251</v>
      </c>
      <c r="V4" s="126" t="s">
        <v>181</v>
      </c>
      <c r="W4" s="126" t="s">
        <v>250</v>
      </c>
      <c r="X4" s="126" t="s">
        <v>251</v>
      </c>
      <c r="Y4" s="126" t="s">
        <v>181</v>
      </c>
      <c r="Z4" s="126" t="s">
        <v>250</v>
      </c>
      <c r="AA4" s="126" t="s">
        <v>251</v>
      </c>
      <c r="AB4" s="126" t="s">
        <v>181</v>
      </c>
      <c r="AC4" s="390" t="s">
        <v>250</v>
      </c>
      <c r="AD4" s="390" t="s">
        <v>251</v>
      </c>
      <c r="AE4" s="390" t="s">
        <v>181</v>
      </c>
      <c r="AF4" s="126" t="s">
        <v>250</v>
      </c>
      <c r="AG4" s="126" t="s">
        <v>251</v>
      </c>
      <c r="AH4" s="126" t="s">
        <v>181</v>
      </c>
      <c r="AI4" s="430" t="s">
        <v>250</v>
      </c>
      <c r="AJ4" s="430" t="s">
        <v>251</v>
      </c>
      <c r="AK4" s="430" t="s">
        <v>181</v>
      </c>
      <c r="AL4" s="430" t="s">
        <v>250</v>
      </c>
      <c r="AM4" s="430" t="s">
        <v>251</v>
      </c>
      <c r="AN4" s="430" t="s">
        <v>181</v>
      </c>
      <c r="AO4" s="430" t="s">
        <v>250</v>
      </c>
      <c r="AP4" s="430" t="s">
        <v>251</v>
      </c>
      <c r="AQ4" s="430" t="s">
        <v>181</v>
      </c>
      <c r="AR4" s="430" t="s">
        <v>250</v>
      </c>
      <c r="AS4" s="430" t="s">
        <v>251</v>
      </c>
      <c r="AT4" s="430" t="s">
        <v>181</v>
      </c>
      <c r="AU4" s="456" t="s">
        <v>250</v>
      </c>
      <c r="AV4" s="456" t="s">
        <v>251</v>
      </c>
      <c r="AW4" s="456" t="s">
        <v>181</v>
      </c>
      <c r="AX4" s="430" t="s">
        <v>250</v>
      </c>
      <c r="AY4" s="430" t="s">
        <v>251</v>
      </c>
      <c r="AZ4" s="430" t="s">
        <v>181</v>
      </c>
      <c r="BA4" s="456" t="s">
        <v>250</v>
      </c>
      <c r="BB4" s="456" t="s">
        <v>251</v>
      </c>
      <c r="BC4" s="456" t="s">
        <v>181</v>
      </c>
      <c r="BD4" s="456" t="s">
        <v>250</v>
      </c>
      <c r="BE4" s="456" t="s">
        <v>251</v>
      </c>
      <c r="BF4" s="456" t="s">
        <v>181</v>
      </c>
    </row>
    <row r="5" spans="1:58" ht="29.25" customHeight="1" x14ac:dyDescent="0.25">
      <c r="A5" s="306" t="s">
        <v>160</v>
      </c>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47"/>
      <c r="AJ5" s="347"/>
      <c r="AK5" s="347"/>
      <c r="AL5" s="347"/>
      <c r="AM5" s="347"/>
      <c r="AN5" s="347"/>
      <c r="AO5" s="347"/>
      <c r="AP5" s="347"/>
      <c r="AQ5" s="347"/>
    </row>
    <row r="6" spans="1:58" ht="29.25" customHeight="1" x14ac:dyDescent="0.25">
      <c r="A6" s="248"/>
      <c r="B6" s="249"/>
      <c r="C6" s="249"/>
      <c r="D6" s="249"/>
      <c r="E6" s="249"/>
      <c r="F6" s="249"/>
      <c r="G6" s="249"/>
      <c r="H6" s="249"/>
      <c r="I6" s="249"/>
      <c r="J6" s="249"/>
      <c r="K6" s="249"/>
      <c r="L6" s="249"/>
      <c r="M6" s="249"/>
      <c r="N6" s="249"/>
      <c r="O6" s="249"/>
      <c r="P6" s="249"/>
      <c r="Q6" s="249"/>
      <c r="R6" s="249"/>
      <c r="S6" s="249"/>
      <c r="T6" s="279"/>
      <c r="U6" s="279"/>
      <c r="V6" s="280"/>
      <c r="W6" s="249"/>
      <c r="X6" s="249"/>
      <c r="Y6" s="250"/>
      <c r="Z6" s="279"/>
      <c r="AA6" s="279"/>
      <c r="AB6" s="280"/>
      <c r="AC6" s="279"/>
      <c r="AD6" s="279"/>
      <c r="AE6" s="279"/>
      <c r="AF6" s="279"/>
      <c r="AG6" s="279"/>
      <c r="AH6" s="280"/>
      <c r="AI6" s="348"/>
      <c r="AJ6" s="348"/>
      <c r="AK6" s="348"/>
      <c r="AL6" s="348"/>
      <c r="AM6" s="348"/>
      <c r="AN6" s="348"/>
      <c r="AO6" s="348"/>
      <c r="AP6" s="348"/>
      <c r="AQ6" s="348"/>
    </row>
    <row r="7" spans="1:58" ht="15.75" x14ac:dyDescent="0.25">
      <c r="A7" s="128" t="s">
        <v>278</v>
      </c>
      <c r="B7" s="117">
        <v>21875.0874</v>
      </c>
      <c r="C7" s="116">
        <v>20354.9755</v>
      </c>
      <c r="D7" s="116">
        <v>19292.8387</v>
      </c>
      <c r="E7" s="116">
        <v>7.6741000000000001</v>
      </c>
      <c r="F7" s="178">
        <v>19300.5128</v>
      </c>
      <c r="G7" s="116">
        <v>23279.3079</v>
      </c>
      <c r="H7" s="116">
        <v>23594.7765</v>
      </c>
      <c r="I7" s="116">
        <v>40.337700000000005</v>
      </c>
      <c r="J7" s="178">
        <v>23635.1142</v>
      </c>
      <c r="K7" s="116">
        <f>Revenue!AA16</f>
        <v>21926.900700000002</v>
      </c>
      <c r="L7" s="116">
        <f>Capital!AA7</f>
        <v>31.539200000000001</v>
      </c>
      <c r="M7" s="178">
        <f>SUM(K7+L7)</f>
        <v>21958.439900000001</v>
      </c>
      <c r="N7" s="116">
        <f>Revenue!AE16</f>
        <v>24050.333999999999</v>
      </c>
      <c r="O7" s="116">
        <f>Capital!AE7</f>
        <v>410.81270000000001</v>
      </c>
      <c r="P7" s="178">
        <f>SUM(N7+O7)</f>
        <v>24461.146699999998</v>
      </c>
      <c r="Q7" s="238">
        <f>Revenue!AH16</f>
        <v>25228.0049</v>
      </c>
      <c r="R7" s="237">
        <f>Capital!AH7</f>
        <v>288.77260000000001</v>
      </c>
      <c r="S7" s="178">
        <f>SUM(Q7+R7)</f>
        <v>25516.7775</v>
      </c>
      <c r="T7" s="238">
        <f>Revenue!AK16</f>
        <v>24077.400099999999</v>
      </c>
      <c r="U7" s="237">
        <f>Capital!AK7</f>
        <v>281.05169999999998</v>
      </c>
      <c r="V7" s="178">
        <f>SUM(T7+U7)</f>
        <v>24358.451799999999</v>
      </c>
      <c r="W7" s="238">
        <f>Revenue!AN16</f>
        <v>30341.300299999999</v>
      </c>
      <c r="X7" s="237">
        <f>Capital!AN7</f>
        <v>503.84240000000005</v>
      </c>
      <c r="Y7" s="178">
        <f>SUM(W7+X7)</f>
        <v>30845.1427</v>
      </c>
      <c r="Z7" s="238">
        <f>Revenue!AQ16</f>
        <v>31836.077100000002</v>
      </c>
      <c r="AA7" s="237">
        <f>Capital!AQ7</f>
        <v>567.41509999999994</v>
      </c>
      <c r="AB7" s="178">
        <f>SUM(Z7+AA7)</f>
        <v>32403.492200000001</v>
      </c>
      <c r="AC7" s="238">
        <f>Revenue!AT16</f>
        <v>31325.374299999999</v>
      </c>
      <c r="AD7" s="237">
        <f>Capital!AT7</f>
        <v>503.06589999999994</v>
      </c>
      <c r="AE7" s="178">
        <f>SUM(AC7+AD7)</f>
        <v>31828.440200000001</v>
      </c>
      <c r="AF7" s="238">
        <v>35275.9522</v>
      </c>
      <c r="AG7" s="237">
        <v>485.60069999999996</v>
      </c>
      <c r="AH7" s="178">
        <f>SUM(AF7:AG7)</f>
        <v>35761.552900000002</v>
      </c>
      <c r="AI7" s="238">
        <f>Revenue!BC16</f>
        <v>31494.489799999999</v>
      </c>
      <c r="AJ7" s="238">
        <f>Capital!BC7</f>
        <v>551.53680000000008</v>
      </c>
      <c r="AK7" s="178">
        <f t="shared" ref="AK7:AK8" si="0">SUM(AI7+AJ7)</f>
        <v>32046.026600000001</v>
      </c>
      <c r="AL7" s="238">
        <f>Revenue!BF16</f>
        <v>29990.016499999998</v>
      </c>
      <c r="AM7" s="238">
        <f>Capital!BF7</f>
        <v>455.05840000000001</v>
      </c>
      <c r="AN7" s="178">
        <f t="shared" ref="AN7:AN8" si="1">SUM(AL7+AM7)</f>
        <v>30445.0749</v>
      </c>
      <c r="AO7" s="238">
        <f>Revenue!BI16</f>
        <v>34685.046700000006</v>
      </c>
      <c r="AP7" s="238">
        <f>Capital!BI7</f>
        <v>937.10030000000006</v>
      </c>
      <c r="AQ7" s="178">
        <f t="shared" ref="AQ7" si="2">SUM(AO7+AP7)</f>
        <v>35622.147000000004</v>
      </c>
      <c r="AR7" s="238">
        <f>Revenue!BL16</f>
        <v>33275.881800000003</v>
      </c>
      <c r="AS7" s="238">
        <f>Capital!BL7</f>
        <v>1064.2350000000001</v>
      </c>
      <c r="AT7" s="178">
        <f t="shared" ref="AT7:AT8" si="3">SUM(AR7+AS7)</f>
        <v>34340.116800000003</v>
      </c>
      <c r="AU7" s="238">
        <f>Revenue!BO16</f>
        <v>31915.901900000001</v>
      </c>
      <c r="AV7" s="238">
        <f>Capital!BO7</f>
        <v>886.39569999999992</v>
      </c>
      <c r="AW7" s="178">
        <f t="shared" ref="AW7" si="4">SUM(AU7+AV7)</f>
        <v>32802.297599999998</v>
      </c>
      <c r="AX7" s="238">
        <f>Revenue!BR16</f>
        <v>39025.090199999999</v>
      </c>
      <c r="AY7" s="238">
        <f>Capital!BR7</f>
        <v>1039.4387000000002</v>
      </c>
      <c r="AZ7" s="178">
        <f t="shared" ref="AZ7:AZ8" si="5">SUM(AX7+AY7)</f>
        <v>40064.528899999998</v>
      </c>
      <c r="BA7" s="238">
        <f>Revenue!BU16</f>
        <v>39510.995000000003</v>
      </c>
      <c r="BB7" s="238">
        <f>Capital!BU7</f>
        <v>625.64810000000011</v>
      </c>
      <c r="BC7" s="178">
        <f t="shared" ref="BC7" si="6">SUM(BA7+BB7)</f>
        <v>40136.643100000001</v>
      </c>
      <c r="BD7" s="238">
        <f>Revenue!BX16</f>
        <v>43579.333799999993</v>
      </c>
      <c r="BE7" s="238">
        <f>Capital!BX7</f>
        <v>982.36569999999995</v>
      </c>
      <c r="BF7" s="178">
        <f t="shared" ref="BF7" si="7">SUM(BD7+BE7)</f>
        <v>44561.699499999995</v>
      </c>
    </row>
    <row r="8" spans="1:58" ht="15.75" x14ac:dyDescent="0.25">
      <c r="A8" s="128" t="s">
        <v>289</v>
      </c>
      <c r="B8" s="117">
        <v>62.863299999999995</v>
      </c>
      <c r="C8" s="116">
        <v>61.648299999999999</v>
      </c>
      <c r="D8" s="116">
        <v>37.989100000000001</v>
      </c>
      <c r="E8" s="116">
        <v>28.961200000000002</v>
      </c>
      <c r="F8" s="178">
        <v>66.950299999999999</v>
      </c>
      <c r="G8" s="116">
        <v>60.549099999999996</v>
      </c>
      <c r="H8" s="116">
        <v>44.267099999999999</v>
      </c>
      <c r="I8" s="116">
        <v>13.007899999999999</v>
      </c>
      <c r="J8" s="178">
        <v>57.274999999999999</v>
      </c>
      <c r="K8" s="178">
        <f>Revenue!AA33</f>
        <v>40.318899999999999</v>
      </c>
      <c r="L8" s="178">
        <f>Capital!AA9</f>
        <v>12.691000000000001</v>
      </c>
      <c r="M8" s="178">
        <f>SUM(K8+L8)</f>
        <v>53.009900000000002</v>
      </c>
      <c r="N8" s="116">
        <f>Revenue!AE33</f>
        <v>40.502900000000004</v>
      </c>
      <c r="O8" s="116">
        <f>Capital!AE9</f>
        <v>19.1752</v>
      </c>
      <c r="P8" s="178">
        <f>SUM(N8+O8)</f>
        <v>59.678100000000001</v>
      </c>
      <c r="Q8" s="116">
        <f>Revenue!AH33</f>
        <v>41.013700000000007</v>
      </c>
      <c r="R8" s="116">
        <f>Capital!AH9</f>
        <v>19.3489</v>
      </c>
      <c r="S8" s="178">
        <f>SUM(Q8+R8)</f>
        <v>60.362600000000008</v>
      </c>
      <c r="T8" s="116">
        <f>Revenue!AK33</f>
        <v>33.857899999999994</v>
      </c>
      <c r="U8" s="116">
        <f>Capital!AK9</f>
        <v>14.526999999999999</v>
      </c>
      <c r="V8" s="178">
        <f>SUM(T8+U8)</f>
        <v>48.384899999999995</v>
      </c>
      <c r="W8" s="116">
        <f>Revenue!AN33</f>
        <v>49.835599999999999</v>
      </c>
      <c r="X8" s="116">
        <f>Capital!AN9</f>
        <v>7.7057000000000002</v>
      </c>
      <c r="Y8" s="178">
        <f>SUM(W8+X8)</f>
        <v>57.5413</v>
      </c>
      <c r="Z8" s="116">
        <f>Revenue!AQ33</f>
        <v>46.29460000000001</v>
      </c>
      <c r="AA8" s="116">
        <f>Capital!AQ9</f>
        <v>0.48320000000000002</v>
      </c>
      <c r="AB8" s="178">
        <f>SUM(Z8+AA8)</f>
        <v>46.777800000000006</v>
      </c>
      <c r="AC8" s="116">
        <f>Revenue!AT33</f>
        <v>37.090300000000006</v>
      </c>
      <c r="AD8" s="116">
        <f>Capital!AT9</f>
        <v>0.45619999999999999</v>
      </c>
      <c r="AE8" s="178">
        <f>SUM(AC8+AD8)</f>
        <v>37.546500000000009</v>
      </c>
      <c r="AF8" s="116">
        <v>47.861780000000003</v>
      </c>
      <c r="AG8" s="116">
        <v>3.7433999999999998</v>
      </c>
      <c r="AH8" s="178">
        <f>SUM(AF8:AG8)</f>
        <v>51.605180000000004</v>
      </c>
      <c r="AI8" s="116">
        <f>Revenue!BC33</f>
        <v>42.43480000000001</v>
      </c>
      <c r="AJ8" s="116">
        <f>Capital!BC9</f>
        <v>0.30020000000000002</v>
      </c>
      <c r="AK8" s="178">
        <f t="shared" si="0"/>
        <v>42.735000000000007</v>
      </c>
      <c r="AL8" s="116">
        <f>Revenue!BF33</f>
        <v>37.647999999999996</v>
      </c>
      <c r="AM8" s="116">
        <f>Capital!BF9</f>
        <v>0.14419999999999999</v>
      </c>
      <c r="AN8" s="178">
        <f t="shared" si="1"/>
        <v>37.792199999999994</v>
      </c>
      <c r="AO8" s="116">
        <f>Revenue!BC33</f>
        <v>42.43480000000001</v>
      </c>
      <c r="AP8" s="116">
        <f>Capital!BC9</f>
        <v>0.30020000000000002</v>
      </c>
      <c r="AQ8" s="178">
        <f t="shared" ref="AQ8" si="8">SUM(AO8+AP8)</f>
        <v>42.735000000000007</v>
      </c>
      <c r="AR8" s="116">
        <f>Revenue!BL33</f>
        <v>38.834200000000003</v>
      </c>
      <c r="AS8" s="116">
        <f>Capital!BL9</f>
        <v>1.4787999999999999</v>
      </c>
      <c r="AT8" s="178">
        <f t="shared" si="3"/>
        <v>40.313000000000002</v>
      </c>
      <c r="AU8" s="116">
        <f>Revenue!BO33</f>
        <v>35.494700000000002</v>
      </c>
      <c r="AV8" s="116">
        <f>Capital!BO9</f>
        <v>1.4077</v>
      </c>
      <c r="AW8" s="178">
        <f t="shared" ref="AW8" si="9">SUM(AU8+AV8)</f>
        <v>36.9024</v>
      </c>
      <c r="AX8" s="116">
        <f>Revenue!BR33</f>
        <v>55.515500000000003</v>
      </c>
      <c r="AY8" s="116">
        <f>Capital!BR9</f>
        <v>76.625100000000003</v>
      </c>
      <c r="AZ8" s="178">
        <f t="shared" si="5"/>
        <v>132.14060000000001</v>
      </c>
      <c r="BA8" s="116">
        <f>Revenue!BU33</f>
        <v>49.292700000000004</v>
      </c>
      <c r="BB8" s="116">
        <f>Capital!BU9</f>
        <v>30.75</v>
      </c>
      <c r="BC8" s="178">
        <f t="shared" ref="BC8" si="10">SUM(BA8+BB8)</f>
        <v>80.042699999999996</v>
      </c>
      <c r="BD8" s="116">
        <f>Revenue!BX33</f>
        <v>56.910200000000003</v>
      </c>
      <c r="BE8" s="116">
        <f>Capital!BX9</f>
        <v>59.276299999999999</v>
      </c>
      <c r="BF8" s="178">
        <f t="shared" ref="BF8" si="11">SUM(BD8+BE8)</f>
        <v>116.1865</v>
      </c>
    </row>
    <row r="9" spans="1:58" ht="18.75" customHeight="1" x14ac:dyDescent="0.25">
      <c r="A9" s="129" t="s">
        <v>339</v>
      </c>
      <c r="B9" s="117">
        <v>609.85339999999997</v>
      </c>
      <c r="C9" s="118">
        <v>661.31479999999999</v>
      </c>
      <c r="D9" s="455">
        <v>662.47810000000015</v>
      </c>
      <c r="E9" s="455">
        <v>269.03250000000003</v>
      </c>
      <c r="F9" s="178">
        <v>602.0513000000002</v>
      </c>
      <c r="G9" s="116">
        <v>771.76800000000003</v>
      </c>
      <c r="H9" s="116">
        <v>1028.7394999999999</v>
      </c>
      <c r="I9" s="116">
        <v>321.72949999999997</v>
      </c>
      <c r="J9" s="178">
        <v>1350.4689999999998</v>
      </c>
      <c r="K9" s="116">
        <f>Revenue!AA176</f>
        <v>820.03809999999976</v>
      </c>
      <c r="L9" s="116">
        <f>Capital!AA64</f>
        <v>135.863</v>
      </c>
      <c r="M9" s="178">
        <f>SUM(K9+L9)</f>
        <v>955.90109999999981</v>
      </c>
      <c r="N9" s="116">
        <f>Revenue!AE176</f>
        <v>858.27939999999967</v>
      </c>
      <c r="O9" s="116">
        <f>Capital!AE64</f>
        <v>146.87350000000004</v>
      </c>
      <c r="P9" s="178">
        <f>SUM(N9+O9)</f>
        <v>1005.1528999999997</v>
      </c>
      <c r="Q9" s="116">
        <f>Revenue!AH176</f>
        <v>892.05150000000003</v>
      </c>
      <c r="R9" s="116">
        <f>Capital!AH64</f>
        <v>125.60520000000002</v>
      </c>
      <c r="S9" s="178">
        <f>SUM(Q9+R9)</f>
        <v>1017.6567</v>
      </c>
      <c r="T9" s="116">
        <f>Revenue!AK176</f>
        <v>816.07585000000006</v>
      </c>
      <c r="U9" s="116">
        <f>Capital!AK64</f>
        <v>114.92439999999999</v>
      </c>
      <c r="V9" s="178">
        <f>SUM(T9+U9)</f>
        <v>931.00025000000005</v>
      </c>
      <c r="W9" s="116">
        <f>Revenue!AN176</f>
        <v>1067.4166</v>
      </c>
      <c r="X9" s="116">
        <f>Capital!AN64</f>
        <v>145.60470000000004</v>
      </c>
      <c r="Y9" s="178">
        <f>SUM(W9+X9)</f>
        <v>1213.0213000000001</v>
      </c>
      <c r="Z9" s="116">
        <f>Revenue!AQ176</f>
        <v>1148.7931000000003</v>
      </c>
      <c r="AA9" s="116">
        <f>Capital!AQ64</f>
        <v>113.03170000000003</v>
      </c>
      <c r="AB9" s="178">
        <f>SUM(Z9+AA9)</f>
        <v>1261.8248000000003</v>
      </c>
      <c r="AC9" s="116">
        <f>Revenue!AT176</f>
        <v>1064.5135</v>
      </c>
      <c r="AD9" s="116">
        <f>Capital!AT64</f>
        <v>99.585499999999982</v>
      </c>
      <c r="AE9" s="178">
        <f>SUM(AC9+AD9)</f>
        <v>1164.0989999999999</v>
      </c>
      <c r="AF9" s="116">
        <f>Revenue!AZ176</f>
        <v>1182.6512400000001</v>
      </c>
      <c r="AG9" s="116">
        <f>Capital!AZ64</f>
        <v>137.05200000000005</v>
      </c>
      <c r="AH9" s="178">
        <f>SUM(AF9:AG9)</f>
        <v>1319.7032400000003</v>
      </c>
      <c r="AI9" s="116">
        <f>Revenue!BC176</f>
        <v>1391.6627999999998</v>
      </c>
      <c r="AJ9" s="116">
        <f>Capital!BC64</f>
        <v>112.35140000000003</v>
      </c>
      <c r="AK9" s="178">
        <f t="shared" ref="AK9" si="12">SUM(AI9:AJ9)</f>
        <v>1504.0141999999998</v>
      </c>
      <c r="AL9" s="116">
        <f>Revenue!BF176</f>
        <v>1244.7666999999994</v>
      </c>
      <c r="AM9" s="116">
        <f>Capital!BF64</f>
        <v>105.49880000000002</v>
      </c>
      <c r="AN9" s="178">
        <f t="shared" ref="AN9" si="13">SUM(AL9:AM9)</f>
        <v>1350.2654999999995</v>
      </c>
      <c r="AO9" s="116">
        <f>Revenue!BI176</f>
        <v>1141.9309000000001</v>
      </c>
      <c r="AP9" s="116">
        <f>Capital!BI64</f>
        <v>108.25290000000007</v>
      </c>
      <c r="AQ9" s="178">
        <f t="shared" ref="AQ9" si="14">SUM(AO9:AP9)</f>
        <v>1250.1838000000002</v>
      </c>
      <c r="AR9" s="116">
        <f>Revenue!BL176</f>
        <v>1195.4870999999996</v>
      </c>
      <c r="AS9" s="116">
        <f>Capital!BL64</f>
        <v>136.61020000000005</v>
      </c>
      <c r="AT9" s="178">
        <f t="shared" ref="AT9" si="15">SUM(AR9:AS9)</f>
        <v>1332.0972999999997</v>
      </c>
      <c r="AU9" s="116">
        <f>Revenue!BO176</f>
        <v>734.37859999999989</v>
      </c>
      <c r="AV9" s="116">
        <f>Capital!BO64</f>
        <v>120.41900000000001</v>
      </c>
      <c r="AW9" s="178">
        <f t="shared" ref="AW9" si="16">SUM(AU9:AV9)</f>
        <v>854.79759999999987</v>
      </c>
      <c r="AX9" s="116">
        <f>Revenue!BR176</f>
        <v>1184.5635999999997</v>
      </c>
      <c r="AY9" s="116">
        <f>Capital!BR64</f>
        <v>113.50550000000005</v>
      </c>
      <c r="AZ9" s="178">
        <f t="shared" ref="AZ9" si="17">SUM(AX9:AY9)</f>
        <v>1298.0690999999997</v>
      </c>
      <c r="BA9" s="116">
        <f>Revenue!BU176</f>
        <v>1022.6342999999997</v>
      </c>
      <c r="BB9" s="116">
        <f>Capital!BU64</f>
        <v>109.08840000000001</v>
      </c>
      <c r="BC9" s="178">
        <f t="shared" ref="BC9" si="18">SUM(BA9:BB9)</f>
        <v>1131.7226999999998</v>
      </c>
      <c r="BD9" s="116">
        <f>Revenue!BX176</f>
        <v>1167.1990000000001</v>
      </c>
      <c r="BE9" s="116">
        <f>Capital!BX64</f>
        <v>144.27160000000003</v>
      </c>
      <c r="BF9" s="178">
        <f t="shared" ref="BF9" si="19">SUM(BD9:BE9)</f>
        <v>1311.4706000000001</v>
      </c>
    </row>
    <row r="10" spans="1:58" ht="15.75" x14ac:dyDescent="0.25">
      <c r="A10" s="125" t="s">
        <v>161</v>
      </c>
      <c r="B10" s="124">
        <f>SUM(B7:B9)</f>
        <v>22547.804100000001</v>
      </c>
      <c r="C10" s="124">
        <f t="shared" ref="C10:BF10" si="20">SUM(C7:C9)</f>
        <v>21077.938600000001</v>
      </c>
      <c r="D10" s="124">
        <f t="shared" si="20"/>
        <v>19993.305899999999</v>
      </c>
      <c r="E10" s="124">
        <f t="shared" si="20"/>
        <v>305.66780000000006</v>
      </c>
      <c r="F10" s="124">
        <f t="shared" si="20"/>
        <v>19969.5144</v>
      </c>
      <c r="G10" s="124">
        <f t="shared" si="20"/>
        <v>24111.625</v>
      </c>
      <c r="H10" s="124">
        <f t="shared" si="20"/>
        <v>24667.783100000001</v>
      </c>
      <c r="I10" s="124">
        <f t="shared" si="20"/>
        <v>375.07509999999996</v>
      </c>
      <c r="J10" s="124">
        <f t="shared" si="20"/>
        <v>25042.858200000002</v>
      </c>
      <c r="K10" s="124">
        <f t="shared" si="20"/>
        <v>22787.257700000002</v>
      </c>
      <c r="L10" s="124">
        <f t="shared" si="20"/>
        <v>180.0932</v>
      </c>
      <c r="M10" s="124">
        <f t="shared" si="20"/>
        <v>22967.350900000001</v>
      </c>
      <c r="N10" s="124">
        <f t="shared" si="20"/>
        <v>24949.116299999998</v>
      </c>
      <c r="O10" s="124">
        <f t="shared" si="20"/>
        <v>576.8614</v>
      </c>
      <c r="P10" s="124">
        <f t="shared" si="20"/>
        <v>25525.977699999999</v>
      </c>
      <c r="Q10" s="124">
        <f t="shared" si="20"/>
        <v>26161.070100000001</v>
      </c>
      <c r="R10" s="124">
        <f t="shared" si="20"/>
        <v>433.72670000000005</v>
      </c>
      <c r="S10" s="124">
        <f t="shared" si="20"/>
        <v>26594.7968</v>
      </c>
      <c r="T10" s="124">
        <f t="shared" si="20"/>
        <v>24927.333849999999</v>
      </c>
      <c r="U10" s="124">
        <f t="shared" si="20"/>
        <v>410.50309999999996</v>
      </c>
      <c r="V10" s="124">
        <f t="shared" si="20"/>
        <v>25337.836950000001</v>
      </c>
      <c r="W10" s="124">
        <f t="shared" si="20"/>
        <v>31458.552499999998</v>
      </c>
      <c r="X10" s="124">
        <f t="shared" si="20"/>
        <v>657.15280000000007</v>
      </c>
      <c r="Y10" s="124">
        <f t="shared" si="20"/>
        <v>32115.705300000001</v>
      </c>
      <c r="Z10" s="124">
        <f t="shared" si="20"/>
        <v>33031.164800000006</v>
      </c>
      <c r="AA10" s="124">
        <f t="shared" si="20"/>
        <v>680.93</v>
      </c>
      <c r="AB10" s="124">
        <f t="shared" si="20"/>
        <v>33712.094799999999</v>
      </c>
      <c r="AC10" s="124">
        <f t="shared" si="20"/>
        <v>32426.9781</v>
      </c>
      <c r="AD10" s="124">
        <f t="shared" si="20"/>
        <v>603.10759999999993</v>
      </c>
      <c r="AE10" s="124">
        <f t="shared" si="20"/>
        <v>33030.085700000003</v>
      </c>
      <c r="AF10" s="124">
        <f t="shared" si="20"/>
        <v>36506.465219999998</v>
      </c>
      <c r="AG10" s="124">
        <f t="shared" si="20"/>
        <v>626.39610000000005</v>
      </c>
      <c r="AH10" s="124">
        <f t="shared" si="20"/>
        <v>37132.861320000004</v>
      </c>
      <c r="AI10" s="124">
        <f t="shared" si="20"/>
        <v>32928.587399999997</v>
      </c>
      <c r="AJ10" s="124">
        <f t="shared" si="20"/>
        <v>664.18840000000012</v>
      </c>
      <c r="AK10" s="124">
        <f t="shared" si="20"/>
        <v>33592.775800000003</v>
      </c>
      <c r="AL10" s="124">
        <f t="shared" si="20"/>
        <v>31272.431199999999</v>
      </c>
      <c r="AM10" s="124">
        <f t="shared" si="20"/>
        <v>560.70140000000004</v>
      </c>
      <c r="AN10" s="124">
        <f t="shared" si="20"/>
        <v>31833.132599999997</v>
      </c>
      <c r="AO10" s="124">
        <f t="shared" si="20"/>
        <v>35869.412400000008</v>
      </c>
      <c r="AP10" s="124">
        <f t="shared" si="20"/>
        <v>1045.6534000000001</v>
      </c>
      <c r="AQ10" s="124">
        <f t="shared" si="20"/>
        <v>36915.065800000004</v>
      </c>
      <c r="AR10" s="124">
        <f t="shared" si="20"/>
        <v>34510.203099999999</v>
      </c>
      <c r="AS10" s="124">
        <f t="shared" si="20"/>
        <v>1202.3240000000003</v>
      </c>
      <c r="AT10" s="124">
        <f t="shared" si="20"/>
        <v>35712.527100000007</v>
      </c>
      <c r="AU10" s="124">
        <f t="shared" si="20"/>
        <v>32685.7752</v>
      </c>
      <c r="AV10" s="124">
        <f t="shared" si="20"/>
        <v>1008.2223999999999</v>
      </c>
      <c r="AW10" s="124">
        <f t="shared" si="20"/>
        <v>33693.997599999995</v>
      </c>
      <c r="AX10" s="124">
        <f t="shared" si="20"/>
        <v>40265.169300000001</v>
      </c>
      <c r="AY10" s="124">
        <f t="shared" si="20"/>
        <v>1229.5693000000001</v>
      </c>
      <c r="AZ10" s="124">
        <f t="shared" si="20"/>
        <v>41494.738599999997</v>
      </c>
      <c r="BA10" s="124">
        <f t="shared" si="20"/>
        <v>40582.921999999999</v>
      </c>
      <c r="BB10" s="124">
        <f t="shared" si="20"/>
        <v>765.48650000000009</v>
      </c>
      <c r="BC10" s="124">
        <f t="shared" si="20"/>
        <v>41348.408499999998</v>
      </c>
      <c r="BD10" s="124">
        <f t="shared" si="20"/>
        <v>44803.442999999992</v>
      </c>
      <c r="BE10" s="124">
        <f t="shared" si="20"/>
        <v>1185.9136000000001</v>
      </c>
      <c r="BF10" s="124">
        <f t="shared" si="20"/>
        <v>45989.356599999999</v>
      </c>
    </row>
    <row r="11" spans="1:58" ht="29.25" customHeight="1" x14ac:dyDescent="0.25">
      <c r="A11" s="308" t="s">
        <v>162</v>
      </c>
      <c r="B11" s="309"/>
      <c r="C11" s="309"/>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50"/>
      <c r="AJ11" s="350"/>
      <c r="AK11" s="350"/>
      <c r="AL11" s="350"/>
      <c r="AM11" s="350"/>
      <c r="AN11" s="350"/>
      <c r="AO11" s="350"/>
      <c r="AP11" s="350"/>
      <c r="AQ11" s="350"/>
      <c r="AR11" s="343"/>
      <c r="AS11" s="343"/>
    </row>
    <row r="12" spans="1:58" ht="15.75" x14ac:dyDescent="0.25">
      <c r="A12" s="130" t="s">
        <v>163</v>
      </c>
      <c r="B12" s="119">
        <v>2.0000000000000001E-4</v>
      </c>
      <c r="C12" s="119">
        <v>2.0000000000000001E-4</v>
      </c>
      <c r="D12" s="116">
        <v>0</v>
      </c>
      <c r="E12" s="117">
        <v>0</v>
      </c>
      <c r="F12" s="178">
        <v>0</v>
      </c>
      <c r="G12" s="116">
        <v>2.0000000000000001E-4</v>
      </c>
      <c r="H12" s="116">
        <v>2.0000000000000001E-4</v>
      </c>
      <c r="I12" s="117">
        <v>0</v>
      </c>
      <c r="J12" s="178">
        <v>2.0000000000000001E-4</v>
      </c>
      <c r="K12" s="116">
        <f>Revenue!AA180</f>
        <v>0</v>
      </c>
      <c r="L12" s="117">
        <v>0</v>
      </c>
      <c r="M12" s="178">
        <f>SUM(K12+L12)</f>
        <v>0</v>
      </c>
      <c r="N12" s="116">
        <f>Revenue!AE180</f>
        <v>1E-4</v>
      </c>
      <c r="O12" s="117">
        <v>0</v>
      </c>
      <c r="P12" s="178">
        <f>SUM(N12+O12)</f>
        <v>1E-4</v>
      </c>
      <c r="Q12" s="116">
        <f>Revenue!AH180</f>
        <v>1E-4</v>
      </c>
      <c r="R12" s="117">
        <v>0</v>
      </c>
      <c r="S12" s="178">
        <f>SUM(Q12+R12)</f>
        <v>1E-4</v>
      </c>
      <c r="T12" s="116">
        <f>Revenue!AK180</f>
        <v>1E-4</v>
      </c>
      <c r="U12" s="117">
        <v>0</v>
      </c>
      <c r="V12" s="178">
        <f>SUM(T12+U12)</f>
        <v>1E-4</v>
      </c>
      <c r="W12" s="116">
        <f>Revenue!AN180</f>
        <v>1E-4</v>
      </c>
      <c r="X12" s="117">
        <v>0</v>
      </c>
      <c r="Y12" s="178">
        <f>SUM(W12+X12)</f>
        <v>1E-4</v>
      </c>
      <c r="Z12" s="116">
        <f>Revenue!AQ180</f>
        <v>1E-4</v>
      </c>
      <c r="AA12" s="117">
        <v>0</v>
      </c>
      <c r="AB12" s="178">
        <f>SUM(Z12+AA12)</f>
        <v>1E-4</v>
      </c>
      <c r="AC12" s="116">
        <f>Revenue!AT180</f>
        <v>1E-4</v>
      </c>
      <c r="AD12" s="117">
        <v>0</v>
      </c>
      <c r="AE12" s="178">
        <f>SUM(AC12+AD12)</f>
        <v>1E-4</v>
      </c>
      <c r="AF12" s="116"/>
      <c r="AG12" s="117"/>
      <c r="AH12" s="178"/>
      <c r="AI12" s="116">
        <f>Revenue!BC180</f>
        <v>1E-4</v>
      </c>
      <c r="AJ12" s="117">
        <v>0</v>
      </c>
      <c r="AK12" s="178">
        <f t="shared" ref="AK12:AK14" si="21">SUM(AI12+AJ12)</f>
        <v>1E-4</v>
      </c>
      <c r="AL12" s="116">
        <f>Revenue!BF180</f>
        <v>1E-4</v>
      </c>
      <c r="AM12" s="117">
        <v>0</v>
      </c>
      <c r="AN12" s="178">
        <f t="shared" ref="AN12:AN14" si="22">SUM(AL12+AM12)</f>
        <v>1E-4</v>
      </c>
      <c r="AO12" s="116">
        <f>Revenue!BC180</f>
        <v>1E-4</v>
      </c>
      <c r="AP12" s="117">
        <v>0</v>
      </c>
      <c r="AQ12" s="178">
        <f t="shared" ref="AQ12:AQ14" si="23">SUM(AO12+AP12)</f>
        <v>1E-4</v>
      </c>
      <c r="AR12" s="116">
        <f>Revenue!BL180</f>
        <v>1E-4</v>
      </c>
      <c r="AS12" s="117">
        <v>0</v>
      </c>
      <c r="AT12" s="178">
        <f t="shared" ref="AT12:AT14" si="24">SUM(AR12+AS12)</f>
        <v>1E-4</v>
      </c>
      <c r="AU12" s="116">
        <f>Revenue!BO180</f>
        <v>0</v>
      </c>
      <c r="AV12" s="117">
        <v>0</v>
      </c>
      <c r="AW12" s="178">
        <f t="shared" ref="AW12:AW14" si="25">SUM(AU12+AV12)</f>
        <v>0</v>
      </c>
      <c r="AX12" s="116">
        <f>Revenue!BR180</f>
        <v>1E-4</v>
      </c>
      <c r="AY12" s="117">
        <v>0</v>
      </c>
      <c r="AZ12" s="178">
        <f t="shared" ref="AZ12:AZ14" si="26">SUM(AX12+AY12)</f>
        <v>1E-4</v>
      </c>
      <c r="BA12" s="116">
        <f>Revenue!BU180</f>
        <v>0</v>
      </c>
      <c r="BB12" s="117">
        <v>0</v>
      </c>
      <c r="BC12" s="178">
        <f t="shared" ref="BC12:BC14" si="27">SUM(BA12+BB12)</f>
        <v>0</v>
      </c>
      <c r="BD12" s="116">
        <f>Revenue!BX180</f>
        <v>0</v>
      </c>
      <c r="BE12" s="117">
        <v>0</v>
      </c>
      <c r="BF12" s="178">
        <f t="shared" ref="BF12:BF14" si="28">SUM(BD12+BE12)</f>
        <v>0</v>
      </c>
    </row>
    <row r="13" spans="1:58" ht="15.75" x14ac:dyDescent="0.25">
      <c r="A13" s="131" t="s">
        <v>164</v>
      </c>
      <c r="B13" s="117">
        <v>60</v>
      </c>
      <c r="C13" s="117">
        <v>49.216000000000001</v>
      </c>
      <c r="D13" s="117">
        <v>46.48</v>
      </c>
      <c r="E13" s="117">
        <v>0</v>
      </c>
      <c r="F13" s="178">
        <v>46.48</v>
      </c>
      <c r="G13" s="117">
        <v>59.285800000000002</v>
      </c>
      <c r="H13" s="117">
        <v>40</v>
      </c>
      <c r="I13" s="117">
        <v>0</v>
      </c>
      <c r="J13" s="178">
        <v>40</v>
      </c>
      <c r="K13" s="117">
        <f>Revenue!AA195</f>
        <v>40</v>
      </c>
      <c r="L13" s="117">
        <f>Capital!AA70</f>
        <v>0</v>
      </c>
      <c r="M13" s="178">
        <f>SUM(K13+L13)</f>
        <v>40</v>
      </c>
      <c r="N13" s="117">
        <f>Revenue!AE195</f>
        <v>40</v>
      </c>
      <c r="O13" s="117">
        <f>Capital!AE70</f>
        <v>0</v>
      </c>
      <c r="P13" s="178">
        <f>SUM(N13+O13)</f>
        <v>40</v>
      </c>
      <c r="Q13" s="117">
        <f>Revenue!AH195</f>
        <v>40</v>
      </c>
      <c r="R13" s="117">
        <f>Capital!AH70</f>
        <v>0</v>
      </c>
      <c r="S13" s="178">
        <f>SUM(Q13+R13)</f>
        <v>40</v>
      </c>
      <c r="T13" s="117">
        <f>Revenue!AK195</f>
        <v>40</v>
      </c>
      <c r="U13" s="117">
        <f>Capital!AK70</f>
        <v>0</v>
      </c>
      <c r="V13" s="178">
        <f>SUM(T13+U13)</f>
        <v>40</v>
      </c>
      <c r="W13" s="117">
        <f>Revenue!AN195</f>
        <v>44</v>
      </c>
      <c r="X13" s="117">
        <f>Capital!AN70</f>
        <v>0</v>
      </c>
      <c r="Y13" s="178">
        <f>SUM(W13+X13)</f>
        <v>44</v>
      </c>
      <c r="Z13" s="117">
        <f>Revenue!AQ195</f>
        <v>34</v>
      </c>
      <c r="AA13" s="117">
        <f>Capital!AQ70</f>
        <v>0</v>
      </c>
      <c r="AB13" s="178">
        <f>SUM(Z13+AA13)</f>
        <v>34</v>
      </c>
      <c r="AC13" s="117">
        <f>Revenue!AT195</f>
        <v>34</v>
      </c>
      <c r="AD13" s="117">
        <f>Capital!AT70</f>
        <v>0</v>
      </c>
      <c r="AE13" s="178">
        <f>SUM(AC13+AD13)</f>
        <v>34</v>
      </c>
      <c r="AF13" s="208">
        <v>44</v>
      </c>
      <c r="AG13" s="117">
        <v>0</v>
      </c>
      <c r="AH13" s="178">
        <f>SUM(AF13:AG13)</f>
        <v>44</v>
      </c>
      <c r="AI13" s="117">
        <f>Revenue!BC195</f>
        <v>57.2</v>
      </c>
      <c r="AJ13" s="117">
        <f>Capital!BC70</f>
        <v>0</v>
      </c>
      <c r="AK13" s="178">
        <f t="shared" si="21"/>
        <v>57.2</v>
      </c>
      <c r="AL13" s="117">
        <f>Revenue!BF195</f>
        <v>57.2</v>
      </c>
      <c r="AM13" s="117">
        <f>Capital!BF70</f>
        <v>0</v>
      </c>
      <c r="AN13" s="178">
        <f t="shared" si="22"/>
        <v>57.2</v>
      </c>
      <c r="AO13" s="117">
        <f>Revenue!BI195</f>
        <v>59.34</v>
      </c>
      <c r="AP13" s="117">
        <f>Capital!BI70</f>
        <v>0</v>
      </c>
      <c r="AQ13" s="178">
        <f t="shared" si="23"/>
        <v>59.34</v>
      </c>
      <c r="AR13" s="117">
        <f>Revenue!BL195</f>
        <v>60</v>
      </c>
      <c r="AS13" s="117">
        <f>Capital!BL70</f>
        <v>0</v>
      </c>
      <c r="AT13" s="178">
        <f t="shared" si="24"/>
        <v>60</v>
      </c>
      <c r="AU13" s="117">
        <f>Revenue!BO195</f>
        <v>60.08</v>
      </c>
      <c r="AV13" s="117">
        <f>Capital!BO70</f>
        <v>0</v>
      </c>
      <c r="AW13" s="178">
        <f t="shared" si="25"/>
        <v>60.08</v>
      </c>
      <c r="AX13" s="117">
        <f>Revenue!BR195</f>
        <v>66.3</v>
      </c>
      <c r="AY13" s="117">
        <f>Capital!BR70</f>
        <v>0</v>
      </c>
      <c r="AZ13" s="178">
        <f t="shared" si="26"/>
        <v>66.3</v>
      </c>
      <c r="BA13" s="117">
        <f>Revenue!BU195</f>
        <v>50.78</v>
      </c>
      <c r="BB13" s="117">
        <f>Capital!BU70</f>
        <v>0</v>
      </c>
      <c r="BC13" s="178">
        <f t="shared" si="27"/>
        <v>50.78</v>
      </c>
      <c r="BD13" s="117">
        <f>Revenue!BX195</f>
        <v>71.199999999999989</v>
      </c>
      <c r="BE13" s="117">
        <f>Capital!BX70</f>
        <v>0</v>
      </c>
      <c r="BF13" s="178">
        <f t="shared" si="28"/>
        <v>71.199999999999989</v>
      </c>
    </row>
    <row r="14" spans="1:58" ht="22.5" customHeight="1" x14ac:dyDescent="0.25">
      <c r="A14" s="131" t="s">
        <v>165</v>
      </c>
      <c r="B14" s="117">
        <v>9.5935000000000059</v>
      </c>
      <c r="C14" s="117">
        <v>20.377500000000005</v>
      </c>
      <c r="D14" s="117">
        <v>3.2061000000000064</v>
      </c>
      <c r="E14" s="117">
        <v>4.9951999999999996</v>
      </c>
      <c r="F14" s="178">
        <v>8.2013000000000069</v>
      </c>
      <c r="G14" s="117">
        <v>9.0630999999999986</v>
      </c>
      <c r="H14" s="117">
        <v>4.0850999999999997</v>
      </c>
      <c r="I14" s="117">
        <v>5.0750999999999999</v>
      </c>
      <c r="J14" s="178">
        <v>9.1601999999999997</v>
      </c>
      <c r="K14" s="117">
        <f>Revenue!AA196</f>
        <v>3.8400000000000034</v>
      </c>
      <c r="L14" s="117">
        <f>Capital!AA71</f>
        <v>3.5055999999999998</v>
      </c>
      <c r="M14" s="178">
        <f>SUM(K14+L14)</f>
        <v>7.3456000000000028</v>
      </c>
      <c r="N14" s="117">
        <f>Revenue!AE196</f>
        <v>4</v>
      </c>
      <c r="O14" s="117">
        <f>Capital!AE71</f>
        <v>6</v>
      </c>
      <c r="P14" s="178">
        <f>SUM(N14+O14)</f>
        <v>10</v>
      </c>
      <c r="Q14" s="117">
        <f>Revenue!AH196</f>
        <v>4.4248000000000012</v>
      </c>
      <c r="R14" s="117">
        <f>Capital!AH71</f>
        <v>4.5</v>
      </c>
      <c r="S14" s="178">
        <f>SUM(Q14+R14)</f>
        <v>8.9248000000000012</v>
      </c>
      <c r="T14" s="117">
        <f>Revenue!AK196</f>
        <v>4.0527000000000015</v>
      </c>
      <c r="U14" s="117">
        <f>Capital!AK71</f>
        <v>3.6104000000000003</v>
      </c>
      <c r="V14" s="178">
        <f>SUM(T14+U14)</f>
        <v>7.6631000000000018</v>
      </c>
      <c r="W14" s="117">
        <f>Revenue!AN196</f>
        <v>6.7547000000000033</v>
      </c>
      <c r="X14" s="117">
        <f>Capital!AN71</f>
        <v>6.6</v>
      </c>
      <c r="Y14" s="178">
        <f>SUM(W14+X14)</f>
        <v>13.354700000000003</v>
      </c>
      <c r="Z14" s="117">
        <f>Revenue!AQ196</f>
        <v>6.6646999999999998</v>
      </c>
      <c r="AA14" s="117">
        <f>Capital!AQ71</f>
        <v>2</v>
      </c>
      <c r="AB14" s="178">
        <f>SUM(Z14+AA14)</f>
        <v>8.6646999999999998</v>
      </c>
      <c r="AC14" s="117">
        <f>Revenue!AT196</f>
        <v>5.5587</v>
      </c>
      <c r="AD14" s="117">
        <f>Capital!AT71</f>
        <v>1.1649</v>
      </c>
      <c r="AE14" s="178">
        <f>SUM(AC14+AD14)</f>
        <v>6.7236000000000002</v>
      </c>
      <c r="AF14" s="329">
        <v>6.8001000000000005</v>
      </c>
      <c r="AG14" s="117">
        <v>6.6</v>
      </c>
      <c r="AH14" s="178">
        <f>SUM(AF14:AG14)</f>
        <v>13.4001</v>
      </c>
      <c r="AI14" s="117">
        <f>Revenue!BC196</f>
        <v>7.3285999999999998</v>
      </c>
      <c r="AJ14" s="117">
        <f>Capital!BC71</f>
        <v>1</v>
      </c>
      <c r="AK14" s="178">
        <f t="shared" si="21"/>
        <v>8.3285999999999998</v>
      </c>
      <c r="AL14" s="117">
        <f>Revenue!BF196</f>
        <v>6.4329999999999927</v>
      </c>
      <c r="AM14" s="117">
        <f>Capital!BF71</f>
        <v>0.60940000000000005</v>
      </c>
      <c r="AN14" s="178">
        <f t="shared" si="22"/>
        <v>7.0423999999999927</v>
      </c>
      <c r="AO14" s="117">
        <f>Revenue!BI196</f>
        <v>7.5841999999999956</v>
      </c>
      <c r="AP14" s="117">
        <f>Capital!BI71</f>
        <v>1.27</v>
      </c>
      <c r="AQ14" s="178">
        <f t="shared" si="23"/>
        <v>8.8541999999999952</v>
      </c>
      <c r="AR14" s="117">
        <f>Revenue!BL196</f>
        <v>6.6800000000000068</v>
      </c>
      <c r="AS14" s="117">
        <f>Capital!BL71</f>
        <v>3.0099999999999998E-2</v>
      </c>
      <c r="AT14" s="178">
        <f t="shared" si="24"/>
        <v>6.7101000000000068</v>
      </c>
      <c r="AU14" s="117">
        <f>Revenue!BO196</f>
        <v>4.7121000000000066</v>
      </c>
      <c r="AV14" s="117">
        <f>Capital!BO71</f>
        <v>0</v>
      </c>
      <c r="AW14" s="178">
        <f t="shared" si="25"/>
        <v>4.7121000000000066</v>
      </c>
      <c r="AX14" s="117">
        <f>Revenue!BR196</f>
        <v>7.2306000000000097</v>
      </c>
      <c r="AY14" s="117">
        <f>Capital!BR71</f>
        <v>2.0000000000000001E-4</v>
      </c>
      <c r="AZ14" s="178">
        <f t="shared" si="26"/>
        <v>7.2308000000000101</v>
      </c>
      <c r="BA14" s="117">
        <f>Revenue!BU196</f>
        <v>6.0105999999999966</v>
      </c>
      <c r="BB14" s="117">
        <f>Capital!BU71</f>
        <v>0</v>
      </c>
      <c r="BC14" s="178">
        <f t="shared" si="27"/>
        <v>6.0105999999999966</v>
      </c>
      <c r="BD14" s="117">
        <f>Revenue!BX196</f>
        <v>5.7582000000000164</v>
      </c>
      <c r="BE14" s="117">
        <f>Capital!BX71</f>
        <v>0</v>
      </c>
      <c r="BF14" s="178">
        <f t="shared" si="28"/>
        <v>5.7582000000000164</v>
      </c>
    </row>
    <row r="15" spans="1:58" ht="22.5" customHeight="1" x14ac:dyDescent="0.25">
      <c r="A15" s="251" t="s">
        <v>327</v>
      </c>
      <c r="B15" s="117">
        <v>171.1317</v>
      </c>
      <c r="C15" s="117">
        <v>171.1317</v>
      </c>
      <c r="D15" s="117">
        <v>161.45490000000001</v>
      </c>
      <c r="E15" s="117">
        <v>0</v>
      </c>
      <c r="F15" s="178">
        <f>SUM(D15:E15)</f>
        <v>161.45490000000001</v>
      </c>
      <c r="G15" s="117">
        <v>171.1317</v>
      </c>
      <c r="H15" s="117">
        <f>Revenue!W221</f>
        <v>200</v>
      </c>
      <c r="I15" s="117">
        <v>0</v>
      </c>
      <c r="J15" s="178">
        <f>SUM(H15:I15)</f>
        <v>200</v>
      </c>
      <c r="K15" s="117">
        <f>Revenue!AA221</f>
        <v>176.85919999999999</v>
      </c>
      <c r="L15" s="117">
        <v>0</v>
      </c>
      <c r="M15" s="178">
        <f>SUM(K15:L15)</f>
        <v>176.85919999999999</v>
      </c>
      <c r="N15" s="117">
        <f>Revenue!AE221</f>
        <v>200</v>
      </c>
      <c r="O15" s="117">
        <v>0</v>
      </c>
      <c r="P15" s="178">
        <f>SUM(N15:O15)</f>
        <v>200</v>
      </c>
      <c r="Q15" s="117">
        <v>202.5</v>
      </c>
      <c r="R15" s="117">
        <v>0</v>
      </c>
      <c r="S15" s="178">
        <v>202.5</v>
      </c>
      <c r="T15" s="117">
        <v>227.99979999999999</v>
      </c>
      <c r="U15" s="117">
        <v>0</v>
      </c>
      <c r="V15" s="178">
        <v>227.99979999999999</v>
      </c>
      <c r="W15" s="117">
        <v>203</v>
      </c>
      <c r="X15" s="117">
        <v>0</v>
      </c>
      <c r="Y15" s="178">
        <v>203</v>
      </c>
      <c r="Z15" s="117">
        <v>260</v>
      </c>
      <c r="AA15" s="117">
        <v>0</v>
      </c>
      <c r="AB15" s="178">
        <v>260</v>
      </c>
      <c r="AC15" s="178">
        <v>259.77440000000001</v>
      </c>
      <c r="AD15" s="178">
        <v>0</v>
      </c>
      <c r="AE15" s="178">
        <v>259.77440000000001</v>
      </c>
      <c r="AF15" s="117">
        <v>260</v>
      </c>
      <c r="AG15" s="117">
        <v>0</v>
      </c>
      <c r="AH15" s="178">
        <v>260</v>
      </c>
      <c r="AI15" s="178">
        <v>362.83449999999999</v>
      </c>
      <c r="AJ15" s="178">
        <v>0</v>
      </c>
      <c r="AK15" s="178">
        <v>362.83449999999999</v>
      </c>
      <c r="AL15" s="178">
        <f>Revenue!BF221</f>
        <v>357.27370000000002</v>
      </c>
      <c r="AM15" s="178">
        <v>0</v>
      </c>
      <c r="AN15" s="178">
        <f>SUM(AL15:AM15)</f>
        <v>357.27370000000002</v>
      </c>
      <c r="AO15" s="178">
        <f>Revenue!BI221</f>
        <v>260</v>
      </c>
      <c r="AP15" s="178">
        <v>0</v>
      </c>
      <c r="AQ15" s="178">
        <f>SUM(AO15:AP15)</f>
        <v>260</v>
      </c>
      <c r="AR15" s="178">
        <f>Revenue!BL221</f>
        <v>570.98270000000002</v>
      </c>
      <c r="AS15" s="178">
        <v>0</v>
      </c>
      <c r="AT15" s="178">
        <f t="shared" ref="AT15" si="29">SUM(AR15:AS15)</f>
        <v>570.98270000000002</v>
      </c>
      <c r="AU15" s="178">
        <f>Revenue!BO221</f>
        <v>565.83259999999996</v>
      </c>
      <c r="AV15" s="178">
        <v>0</v>
      </c>
      <c r="AW15" s="178">
        <f t="shared" ref="AW15" si="30">SUM(AU15:AV15)</f>
        <v>565.83259999999996</v>
      </c>
      <c r="AX15" s="178">
        <f>Revenue!BR221</f>
        <v>550</v>
      </c>
      <c r="AY15" s="178">
        <v>0</v>
      </c>
      <c r="AZ15" s="178">
        <f t="shared" ref="AZ15" si="31">SUM(AX15:AY15)</f>
        <v>550</v>
      </c>
      <c r="BA15" s="178">
        <f>Revenue!BU221</f>
        <v>550</v>
      </c>
      <c r="BB15" s="178">
        <v>0</v>
      </c>
      <c r="BC15" s="178">
        <f t="shared" ref="BC15" si="32">SUM(BA15:BB15)</f>
        <v>550</v>
      </c>
      <c r="BD15" s="178">
        <f>Revenue!BX221</f>
        <v>580</v>
      </c>
      <c r="BE15" s="178">
        <v>0</v>
      </c>
      <c r="BF15" s="178">
        <f t="shared" ref="BF15" si="33">SUM(BD15:BE15)</f>
        <v>580</v>
      </c>
    </row>
    <row r="16" spans="1:58" ht="30" customHeight="1" x14ac:dyDescent="0.25">
      <c r="A16" s="132" t="s">
        <v>329</v>
      </c>
      <c r="B16" s="117">
        <v>19.144199999999998</v>
      </c>
      <c r="C16" s="117">
        <v>22.2822</v>
      </c>
      <c r="D16" s="117">
        <v>17.27</v>
      </c>
      <c r="E16" s="117">
        <v>0.4</v>
      </c>
      <c r="F16" s="178">
        <f>SUM(D16:E16)</f>
        <v>17.669999999999998</v>
      </c>
      <c r="G16" s="117">
        <v>17.88</v>
      </c>
      <c r="H16" s="117">
        <v>17.5762</v>
      </c>
      <c r="I16" s="117">
        <v>2.1699999999999997E-2</v>
      </c>
      <c r="J16" s="178">
        <f>SUM(H16:I16)</f>
        <v>17.597899999999999</v>
      </c>
      <c r="K16" s="117">
        <f>Revenue!AA220</f>
        <v>18.934700000000003</v>
      </c>
      <c r="L16" s="117">
        <f>Capital!AA80</f>
        <v>1.21E-2</v>
      </c>
      <c r="M16" s="178">
        <f>SUM(K16+L16)</f>
        <v>18.946800000000003</v>
      </c>
      <c r="N16" s="117">
        <f>Revenue!AE220</f>
        <v>16.315200000000001</v>
      </c>
      <c r="O16" s="117">
        <f>Capital!AE80</f>
        <v>5.0103</v>
      </c>
      <c r="P16" s="178">
        <f>SUM(N16+O16)</f>
        <v>21.325500000000002</v>
      </c>
      <c r="Q16" s="117">
        <f>Revenue!AH220</f>
        <v>16.176300000000001</v>
      </c>
      <c r="R16" s="117">
        <f>Capital!AH80</f>
        <v>1.3053999999999999</v>
      </c>
      <c r="S16" s="178">
        <f>SUM(Q16+R16)</f>
        <v>17.4817</v>
      </c>
      <c r="T16" s="117">
        <f>Revenue!AK220</f>
        <v>13.431000000000003</v>
      </c>
      <c r="U16" s="117">
        <f>Capital!AK80</f>
        <v>0.40400000000000003</v>
      </c>
      <c r="V16" s="178">
        <f>SUM(T16+U16)</f>
        <v>13.835000000000003</v>
      </c>
      <c r="W16" s="117">
        <f>Revenue!AN220</f>
        <v>21.498699999999999</v>
      </c>
      <c r="X16" s="117">
        <f>Capital!AN80</f>
        <v>5.0004</v>
      </c>
      <c r="Y16" s="178">
        <f>SUM(W16+X16)</f>
        <v>26.499099999999999</v>
      </c>
      <c r="Z16" s="117">
        <f>Revenue!AQ220</f>
        <v>19.4726</v>
      </c>
      <c r="AA16" s="117">
        <f>Capital!AQ80</f>
        <v>1.1686999999999999</v>
      </c>
      <c r="AB16" s="178">
        <f>SUM(Z16+AA16)</f>
        <v>20.641300000000001</v>
      </c>
      <c r="AC16" s="117">
        <f>Revenue!AT220</f>
        <v>18.561699999999998</v>
      </c>
      <c r="AD16" s="117">
        <f>Capital!AT80</f>
        <v>1.167</v>
      </c>
      <c r="AE16" s="178">
        <f>SUM(AC16+AD16)</f>
        <v>19.7287</v>
      </c>
      <c r="AF16" s="117">
        <f>Revenue!AZ220</f>
        <v>21.823600000000003</v>
      </c>
      <c r="AG16" s="117">
        <f>Capital!AZ80</f>
        <v>6.0503999999999998</v>
      </c>
      <c r="AH16" s="178">
        <f>SUM(AF16+AG16)</f>
        <v>27.874000000000002</v>
      </c>
      <c r="AI16" s="117">
        <f>Revenue!BC220</f>
        <v>20.291500000000003</v>
      </c>
      <c r="AJ16" s="117">
        <f>Capital!BC80</f>
        <v>6</v>
      </c>
      <c r="AK16" s="178">
        <f>SUM(AI16+AJ16)</f>
        <v>26.291500000000003</v>
      </c>
      <c r="AL16" s="117">
        <f>Revenue!BF220</f>
        <v>17.551699999999997</v>
      </c>
      <c r="AM16" s="117">
        <f>Capital!BF80</f>
        <v>3.5804</v>
      </c>
      <c r="AN16" s="178">
        <f>SUM(AL16+AM16)</f>
        <v>21.132099999999998</v>
      </c>
      <c r="AO16" s="117">
        <f>Revenue!BI220</f>
        <v>21.880300000000002</v>
      </c>
      <c r="AP16" s="117">
        <f>Capital!BI80</f>
        <v>2.6673000000000004</v>
      </c>
      <c r="AQ16" s="178">
        <f>SUM(AO16+AP16)</f>
        <v>24.547600000000003</v>
      </c>
      <c r="AR16" s="117">
        <f>Revenue!BL220</f>
        <v>18.084299999999999</v>
      </c>
      <c r="AS16" s="117">
        <f>Capital!BL80</f>
        <v>4.5003000000000002</v>
      </c>
      <c r="AT16" s="178">
        <f t="shared" ref="AT16" si="34">SUM(AR16+AS16)</f>
        <v>22.584599999999998</v>
      </c>
      <c r="AU16" s="117">
        <f>Revenue!BO220</f>
        <v>17.270800000000001</v>
      </c>
      <c r="AV16" s="117">
        <f>Capital!BO80</f>
        <v>2.3795999999999999</v>
      </c>
      <c r="AW16" s="178">
        <f t="shared" ref="AW16" si="35">SUM(AU16+AV16)</f>
        <v>19.650400000000001</v>
      </c>
      <c r="AX16" s="117">
        <f>Revenue!BR220</f>
        <v>13.006500000000001</v>
      </c>
      <c r="AY16" s="117">
        <f>Capital!BR80</f>
        <v>3.0003000000000002</v>
      </c>
      <c r="AZ16" s="178">
        <f t="shared" ref="AZ16" si="36">SUM(AX16+AY16)</f>
        <v>16.006800000000002</v>
      </c>
      <c r="BA16" s="117">
        <f>Revenue!BU220</f>
        <v>12.6081</v>
      </c>
      <c r="BB16" s="117">
        <f>Capital!BU80</f>
        <v>1.6</v>
      </c>
      <c r="BC16" s="178">
        <f t="shared" ref="BC16" si="37">SUM(BA16+BB16)</f>
        <v>14.2081</v>
      </c>
      <c r="BD16" s="117">
        <f>Revenue!BX220</f>
        <v>17.708000000000002</v>
      </c>
      <c r="BE16" s="117">
        <f>Capital!BX80</f>
        <v>56.210200000000007</v>
      </c>
      <c r="BF16" s="178">
        <f t="shared" ref="BF16" si="38">SUM(BD16+BE16)</f>
        <v>73.918200000000013</v>
      </c>
    </row>
    <row r="17" spans="1:58" ht="15.75" x14ac:dyDescent="0.25">
      <c r="A17" s="125" t="s">
        <v>166</v>
      </c>
      <c r="B17" s="124">
        <f>SUM(B12:B16)</f>
        <v>259.86959999999999</v>
      </c>
      <c r="C17" s="124">
        <f t="shared" ref="C17:BF17" si="39">SUM(C12:C16)</f>
        <v>263.00760000000002</v>
      </c>
      <c r="D17" s="124">
        <f t="shared" si="39"/>
        <v>228.41100000000003</v>
      </c>
      <c r="E17" s="124">
        <f t="shared" si="39"/>
        <v>5.3952</v>
      </c>
      <c r="F17" s="124">
        <f t="shared" si="39"/>
        <v>233.80620000000002</v>
      </c>
      <c r="G17" s="124">
        <f t="shared" si="39"/>
        <v>257.36079999999998</v>
      </c>
      <c r="H17" s="124">
        <f t="shared" si="39"/>
        <v>261.66149999999999</v>
      </c>
      <c r="I17" s="124">
        <f t="shared" si="39"/>
        <v>5.0968</v>
      </c>
      <c r="J17" s="124">
        <f t="shared" si="39"/>
        <v>266.75829999999996</v>
      </c>
      <c r="K17" s="124">
        <f t="shared" si="39"/>
        <v>239.63389999999998</v>
      </c>
      <c r="L17" s="124">
        <f t="shared" si="39"/>
        <v>3.5176999999999996</v>
      </c>
      <c r="M17" s="124">
        <f t="shared" si="39"/>
        <v>243.15159999999997</v>
      </c>
      <c r="N17" s="124">
        <f t="shared" si="39"/>
        <v>260.31529999999998</v>
      </c>
      <c r="O17" s="124">
        <f t="shared" si="39"/>
        <v>11.010300000000001</v>
      </c>
      <c r="P17" s="124">
        <f t="shared" si="39"/>
        <v>271.32560000000001</v>
      </c>
      <c r="Q17" s="124">
        <f t="shared" si="39"/>
        <v>263.10120000000001</v>
      </c>
      <c r="R17" s="124">
        <f t="shared" si="39"/>
        <v>5.8053999999999997</v>
      </c>
      <c r="S17" s="124">
        <f t="shared" si="39"/>
        <v>268.90660000000003</v>
      </c>
      <c r="T17" s="124">
        <f t="shared" si="39"/>
        <v>285.48359999999997</v>
      </c>
      <c r="U17" s="124">
        <f t="shared" si="39"/>
        <v>4.0144000000000002</v>
      </c>
      <c r="V17" s="124">
        <f t="shared" si="39"/>
        <v>289.49799999999999</v>
      </c>
      <c r="W17" s="124">
        <f t="shared" si="39"/>
        <v>275.25349999999997</v>
      </c>
      <c r="X17" s="124">
        <f t="shared" si="39"/>
        <v>11.6004</v>
      </c>
      <c r="Y17" s="124">
        <f t="shared" si="39"/>
        <v>286.85390000000001</v>
      </c>
      <c r="Z17" s="124">
        <f t="shared" si="39"/>
        <v>320.13740000000001</v>
      </c>
      <c r="AA17" s="124">
        <f t="shared" si="39"/>
        <v>3.1686999999999999</v>
      </c>
      <c r="AB17" s="124">
        <f t="shared" si="39"/>
        <v>323.30610000000001</v>
      </c>
      <c r="AC17" s="124">
        <f t="shared" si="39"/>
        <v>317.89490000000001</v>
      </c>
      <c r="AD17" s="124">
        <f t="shared" si="39"/>
        <v>2.3319000000000001</v>
      </c>
      <c r="AE17" s="124">
        <f t="shared" si="39"/>
        <v>320.22680000000003</v>
      </c>
      <c r="AF17" s="124">
        <f t="shared" si="39"/>
        <v>332.62369999999999</v>
      </c>
      <c r="AG17" s="124">
        <f t="shared" si="39"/>
        <v>12.650399999999999</v>
      </c>
      <c r="AH17" s="124">
        <f t="shared" si="39"/>
        <v>345.27410000000003</v>
      </c>
      <c r="AI17" s="124">
        <f t="shared" si="39"/>
        <v>447.65469999999999</v>
      </c>
      <c r="AJ17" s="124">
        <f t="shared" si="39"/>
        <v>7</v>
      </c>
      <c r="AK17" s="124">
        <f t="shared" si="39"/>
        <v>454.65469999999999</v>
      </c>
      <c r="AL17" s="124">
        <f t="shared" si="39"/>
        <v>438.45850000000002</v>
      </c>
      <c r="AM17" s="124">
        <f t="shared" si="39"/>
        <v>4.1898</v>
      </c>
      <c r="AN17" s="124">
        <f t="shared" si="39"/>
        <v>442.64830000000001</v>
      </c>
      <c r="AO17" s="124">
        <f t="shared" si="39"/>
        <v>348.80459999999999</v>
      </c>
      <c r="AP17" s="124">
        <f t="shared" si="39"/>
        <v>3.9373000000000005</v>
      </c>
      <c r="AQ17" s="124">
        <f t="shared" si="39"/>
        <v>352.74189999999999</v>
      </c>
      <c r="AR17" s="124">
        <f t="shared" si="39"/>
        <v>655.74710000000005</v>
      </c>
      <c r="AS17" s="124">
        <f t="shared" si="39"/>
        <v>4.5304000000000002</v>
      </c>
      <c r="AT17" s="124">
        <f t="shared" si="39"/>
        <v>660.27750000000003</v>
      </c>
      <c r="AU17" s="124">
        <f t="shared" si="39"/>
        <v>647.89549999999997</v>
      </c>
      <c r="AV17" s="124">
        <f t="shared" si="39"/>
        <v>2.3795999999999999</v>
      </c>
      <c r="AW17" s="124">
        <f t="shared" si="39"/>
        <v>650.27509999999995</v>
      </c>
      <c r="AX17" s="124">
        <f t="shared" si="39"/>
        <v>636.53719999999998</v>
      </c>
      <c r="AY17" s="124">
        <f t="shared" si="39"/>
        <v>3.0005000000000002</v>
      </c>
      <c r="AZ17" s="124">
        <f t="shared" si="39"/>
        <v>639.53769999999997</v>
      </c>
      <c r="BA17" s="124">
        <f t="shared" si="39"/>
        <v>619.39870000000008</v>
      </c>
      <c r="BB17" s="124">
        <f t="shared" si="39"/>
        <v>1.6</v>
      </c>
      <c r="BC17" s="124">
        <f t="shared" si="39"/>
        <v>620.99869999999999</v>
      </c>
      <c r="BD17" s="124">
        <f t="shared" si="39"/>
        <v>674.6662</v>
      </c>
      <c r="BE17" s="124">
        <f t="shared" si="39"/>
        <v>56.210200000000007</v>
      </c>
      <c r="BF17" s="124">
        <f t="shared" si="39"/>
        <v>730.8764000000001</v>
      </c>
    </row>
    <row r="18" spans="1:58" ht="30.75" customHeight="1" x14ac:dyDescent="0.25">
      <c r="A18" s="310" t="s">
        <v>294</v>
      </c>
      <c r="B18" s="311"/>
      <c r="C18" s="311"/>
      <c r="D18" s="311"/>
      <c r="E18" s="311"/>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50"/>
      <c r="AJ18" s="350"/>
      <c r="AK18" s="350"/>
      <c r="AL18" s="350"/>
      <c r="AM18" s="350"/>
      <c r="AN18" s="350"/>
      <c r="AO18" s="350"/>
      <c r="AP18" s="350"/>
      <c r="AQ18" s="350"/>
      <c r="AR18" s="343"/>
      <c r="AS18" s="343"/>
    </row>
    <row r="19" spans="1:58" ht="15.75" x14ac:dyDescent="0.25">
      <c r="A19" s="128" t="s">
        <v>291</v>
      </c>
      <c r="B19" s="116">
        <v>20.8888</v>
      </c>
      <c r="C19" s="116">
        <v>20.8888</v>
      </c>
      <c r="D19" s="117">
        <v>19.7865</v>
      </c>
      <c r="E19" s="117">
        <v>0</v>
      </c>
      <c r="F19" s="117">
        <v>19.7865</v>
      </c>
      <c r="G19" s="117">
        <v>21.026800000000001</v>
      </c>
      <c r="H19" s="117">
        <v>20.4468</v>
      </c>
      <c r="I19" s="117">
        <v>0</v>
      </c>
      <c r="J19" s="117">
        <v>19.7865</v>
      </c>
      <c r="K19" s="117">
        <f>Revenue!AA79</f>
        <v>20.4269</v>
      </c>
      <c r="L19" s="117"/>
      <c r="M19" s="117">
        <f>SUM(K19:L19)</f>
        <v>20.4269</v>
      </c>
      <c r="N19" s="117">
        <f>Revenue!AE79</f>
        <v>1.6504000000000001</v>
      </c>
      <c r="O19" s="117"/>
      <c r="P19" s="117">
        <f>SUM(N19:O19)</f>
        <v>1.6504000000000001</v>
      </c>
      <c r="Q19" s="117">
        <f>Revenue!AH79</f>
        <v>3.6006999999999998</v>
      </c>
      <c r="R19" s="237"/>
      <c r="S19" s="117">
        <f>SUM(Q19:R19)</f>
        <v>3.6006999999999998</v>
      </c>
      <c r="T19" s="117">
        <f>Revenue!AK79</f>
        <v>3.2606999999999999</v>
      </c>
      <c r="U19" s="237"/>
      <c r="V19" s="117">
        <f>SUM(T19:U19)</f>
        <v>3.2606999999999999</v>
      </c>
      <c r="W19" s="117">
        <f>Revenue!AN79</f>
        <v>2.5007000000000001</v>
      </c>
      <c r="X19" s="237"/>
      <c r="Y19" s="117">
        <f>SUM(W19:X19)</f>
        <v>2.5007000000000001</v>
      </c>
      <c r="Z19" s="117">
        <f>Revenue!AQ79</f>
        <v>7.7504999999999997</v>
      </c>
      <c r="AA19" s="237"/>
      <c r="AB19" s="117">
        <f>SUM(Z19:AA19)</f>
        <v>7.7504999999999997</v>
      </c>
      <c r="AC19" s="117">
        <f>Revenue!AT79</f>
        <v>7.4497999999999998</v>
      </c>
      <c r="AD19" s="237"/>
      <c r="AE19" s="117">
        <f>SUM(AC19:AD19)</f>
        <v>7.4497999999999998</v>
      </c>
      <c r="AF19" s="117">
        <v>5.8506999999999998</v>
      </c>
      <c r="AG19" s="237">
        <v>0</v>
      </c>
      <c r="AH19" s="117">
        <f>SUM(AF19:AG19)</f>
        <v>5.8506999999999998</v>
      </c>
      <c r="AI19" s="117">
        <f>Revenue!BC79</f>
        <v>6.9561999999999999</v>
      </c>
      <c r="AJ19" s="237"/>
      <c r="AK19" s="117">
        <f t="shared" ref="AK19:AK20" si="40">SUM(AI19:AJ19)</f>
        <v>6.9561999999999999</v>
      </c>
      <c r="AL19" s="117">
        <f>Revenue!BF79</f>
        <v>6.6794000000000002</v>
      </c>
      <c r="AM19" s="237"/>
      <c r="AN19" s="117">
        <f t="shared" ref="AN19:AN20" si="41">SUM(AL19:AM19)</f>
        <v>6.6794000000000002</v>
      </c>
      <c r="AO19" s="117">
        <f>Revenue!BI79</f>
        <v>7.9006999999999996</v>
      </c>
      <c r="AP19" s="237"/>
      <c r="AQ19" s="117">
        <f t="shared" ref="AQ19:AQ20" si="42">SUM(AO19:AP19)</f>
        <v>7.9006999999999996</v>
      </c>
      <c r="AR19" s="117">
        <f>Revenue!BL79</f>
        <v>9.4007000000000005</v>
      </c>
      <c r="AS19" s="237"/>
      <c r="AT19" s="117">
        <f t="shared" ref="AT19:AT20" si="43">SUM(AR19:AS19)</f>
        <v>9.4007000000000005</v>
      </c>
      <c r="AU19" s="117">
        <f>Revenue!BO79</f>
        <v>9.4600000000000009</v>
      </c>
      <c r="AV19" s="237"/>
      <c r="AW19" s="117">
        <f t="shared" ref="AW19:AW20" si="44">SUM(AU19:AV19)</f>
        <v>9.4600000000000009</v>
      </c>
      <c r="AX19" s="117">
        <f>Revenue!BR79</f>
        <v>10.700699999999999</v>
      </c>
      <c r="AY19" s="237"/>
      <c r="AZ19" s="117">
        <f t="shared" ref="AZ19:AZ20" si="45">SUM(AX19:AY19)</f>
        <v>10.700699999999999</v>
      </c>
      <c r="BA19" s="117">
        <f>Revenue!BU79</f>
        <v>10.501200000000001</v>
      </c>
      <c r="BB19" s="237"/>
      <c r="BC19" s="117">
        <f t="shared" ref="BC19:BC20" si="46">SUM(BA19:BB19)</f>
        <v>10.501200000000001</v>
      </c>
      <c r="BD19" s="117">
        <f>Revenue!BX79</f>
        <v>11.7752</v>
      </c>
      <c r="BE19" s="237"/>
      <c r="BF19" s="117">
        <f t="shared" ref="BF19:BF20" si="47">SUM(BD19:BE19)</f>
        <v>11.7752</v>
      </c>
    </row>
    <row r="20" spans="1:58" ht="15.75" x14ac:dyDescent="0.25">
      <c r="A20" s="128" t="s">
        <v>292</v>
      </c>
      <c r="B20" s="117">
        <v>3026.9101000000001</v>
      </c>
      <c r="C20" s="120">
        <v>2552.2269999999999</v>
      </c>
      <c r="D20" s="117">
        <v>2442.5245</v>
      </c>
      <c r="E20" s="117">
        <v>0</v>
      </c>
      <c r="F20" s="117">
        <v>2442.5245</v>
      </c>
      <c r="G20" s="117">
        <v>2574.9061000000002</v>
      </c>
      <c r="H20" s="117">
        <v>2296.1869000000002</v>
      </c>
      <c r="I20" s="117">
        <v>0</v>
      </c>
      <c r="J20" s="117">
        <v>2442.5245</v>
      </c>
      <c r="K20" s="117">
        <f>Revenue!AA83</f>
        <v>2284.1594</v>
      </c>
      <c r="L20" s="117"/>
      <c r="M20" s="117">
        <f>SUM(K20:L20)</f>
        <v>2284.1594</v>
      </c>
      <c r="N20" s="117">
        <f>Revenue!AE83</f>
        <v>2351.8834999999999</v>
      </c>
      <c r="O20" s="117"/>
      <c r="P20" s="117">
        <f>SUM(N20:O20)</f>
        <v>2351.8834999999999</v>
      </c>
      <c r="Q20" s="117">
        <f>Revenue!AH83</f>
        <v>2816.2808</v>
      </c>
      <c r="R20" s="237"/>
      <c r="S20" s="117">
        <f>SUM(Q20:R20)</f>
        <v>2816.2808</v>
      </c>
      <c r="T20" s="117">
        <f>Revenue!AK83</f>
        <v>2645.1567</v>
      </c>
      <c r="U20" s="237"/>
      <c r="V20" s="117">
        <f>SUM(T20:U20)</f>
        <v>2645.1567</v>
      </c>
      <c r="W20" s="117">
        <f>Revenue!AN83</f>
        <v>2789.6641</v>
      </c>
      <c r="X20" s="237"/>
      <c r="Y20" s="117">
        <f>SUM(W20:X20)</f>
        <v>2789.6641</v>
      </c>
      <c r="Z20" s="117">
        <f>Revenue!AQ83</f>
        <v>2852.098</v>
      </c>
      <c r="AA20" s="237"/>
      <c r="AB20" s="117">
        <f>SUM(Z20:AA20)</f>
        <v>2852.098</v>
      </c>
      <c r="AC20" s="117">
        <f>Revenue!AT83</f>
        <v>2803.3942999999999</v>
      </c>
      <c r="AD20" s="237"/>
      <c r="AE20" s="117">
        <f>SUM(AC20:AD20)</f>
        <v>2803.3942999999999</v>
      </c>
      <c r="AF20" s="117">
        <v>3182.6223</v>
      </c>
      <c r="AG20" s="237">
        <v>0</v>
      </c>
      <c r="AH20" s="117">
        <f>SUM(AF20:AG20)</f>
        <v>3182.6223</v>
      </c>
      <c r="AI20" s="117">
        <f>Revenue!BC83</f>
        <v>3607.5807000000004</v>
      </c>
      <c r="AJ20" s="237"/>
      <c r="AK20" s="117">
        <f t="shared" si="40"/>
        <v>3607.5807000000004</v>
      </c>
      <c r="AL20" s="117">
        <f>Revenue!BF83</f>
        <v>3402.3651</v>
      </c>
      <c r="AM20" s="237"/>
      <c r="AN20" s="117">
        <f t="shared" si="41"/>
        <v>3402.3651</v>
      </c>
      <c r="AO20" s="117">
        <f>Revenue!BI83</f>
        <v>2738.4692999999997</v>
      </c>
      <c r="AP20" s="237"/>
      <c r="AQ20" s="117">
        <f t="shared" si="42"/>
        <v>2738.4692999999997</v>
      </c>
      <c r="AR20" s="117">
        <f>Revenue!BL83</f>
        <v>3576.2421000000004</v>
      </c>
      <c r="AS20" s="237"/>
      <c r="AT20" s="117">
        <f t="shared" si="43"/>
        <v>3576.2421000000004</v>
      </c>
      <c r="AU20" s="117">
        <f>Revenue!BO83</f>
        <v>3596.549</v>
      </c>
      <c r="AV20" s="237"/>
      <c r="AW20" s="117">
        <f t="shared" si="44"/>
        <v>3596.549</v>
      </c>
      <c r="AX20" s="117">
        <f>Revenue!BR83</f>
        <v>3126.7302</v>
      </c>
      <c r="AY20" s="237"/>
      <c r="AZ20" s="117">
        <f t="shared" si="45"/>
        <v>3126.7302</v>
      </c>
      <c r="BA20" s="117">
        <f>Revenue!BU83</f>
        <v>4057.5594000000001</v>
      </c>
      <c r="BB20" s="237"/>
      <c r="BC20" s="117">
        <f t="shared" si="46"/>
        <v>4057.5594000000001</v>
      </c>
      <c r="BD20" s="117">
        <f>Revenue!BX83</f>
        <v>4342.5241000000005</v>
      </c>
      <c r="BE20" s="237"/>
      <c r="BF20" s="117">
        <f t="shared" si="47"/>
        <v>4342.5241000000005</v>
      </c>
    </row>
    <row r="21" spans="1:58" ht="15.75" x14ac:dyDescent="0.25">
      <c r="A21" s="123" t="s">
        <v>167</v>
      </c>
      <c r="B21" s="122">
        <v>3047.7989000000002</v>
      </c>
      <c r="C21" s="123">
        <v>2573.1158</v>
      </c>
      <c r="D21" s="122">
        <v>2462.3110000000001</v>
      </c>
      <c r="E21" s="122">
        <v>0</v>
      </c>
      <c r="F21" s="122">
        <v>2462.3110000000001</v>
      </c>
      <c r="G21" s="123">
        <v>2595.9329000000002</v>
      </c>
      <c r="H21" s="122">
        <v>2316.6337000000003</v>
      </c>
      <c r="I21" s="122">
        <v>0</v>
      </c>
      <c r="J21" s="122">
        <v>2462.3110000000001</v>
      </c>
      <c r="K21" s="122">
        <f t="shared" ref="K21:Y21" si="48">SUM(K19:K20)</f>
        <v>2304.5862999999999</v>
      </c>
      <c r="L21" s="122">
        <f t="shared" si="48"/>
        <v>0</v>
      </c>
      <c r="M21" s="122">
        <f t="shared" si="48"/>
        <v>2304.5862999999999</v>
      </c>
      <c r="N21" s="122">
        <f t="shared" si="48"/>
        <v>2353.5338999999999</v>
      </c>
      <c r="O21" s="122">
        <f t="shared" si="48"/>
        <v>0</v>
      </c>
      <c r="P21" s="122">
        <f t="shared" si="48"/>
        <v>2353.5338999999999</v>
      </c>
      <c r="Q21" s="122">
        <f t="shared" si="48"/>
        <v>2819.8815</v>
      </c>
      <c r="R21" s="122">
        <f t="shared" si="48"/>
        <v>0</v>
      </c>
      <c r="S21" s="122">
        <f t="shared" si="48"/>
        <v>2819.8815</v>
      </c>
      <c r="T21" s="122">
        <f t="shared" si="48"/>
        <v>2648.4173999999998</v>
      </c>
      <c r="U21" s="122">
        <f t="shared" si="48"/>
        <v>0</v>
      </c>
      <c r="V21" s="122">
        <f t="shared" si="48"/>
        <v>2648.4173999999998</v>
      </c>
      <c r="W21" s="122">
        <f t="shared" si="48"/>
        <v>2792.1648</v>
      </c>
      <c r="X21" s="122">
        <f t="shared" si="48"/>
        <v>0</v>
      </c>
      <c r="Y21" s="122">
        <f t="shared" si="48"/>
        <v>2792.1648</v>
      </c>
      <c r="Z21" s="122">
        <f t="shared" ref="Z21:BF21" si="49">SUM(Z19:Z20)</f>
        <v>2859.8485000000001</v>
      </c>
      <c r="AA21" s="122">
        <f t="shared" si="49"/>
        <v>0</v>
      </c>
      <c r="AB21" s="124">
        <f t="shared" si="49"/>
        <v>2859.8485000000001</v>
      </c>
      <c r="AC21" s="124">
        <f t="shared" si="49"/>
        <v>2810.8440999999998</v>
      </c>
      <c r="AD21" s="124">
        <f t="shared" si="49"/>
        <v>0</v>
      </c>
      <c r="AE21" s="124">
        <f t="shared" si="49"/>
        <v>2810.8440999999998</v>
      </c>
      <c r="AF21" s="124">
        <f t="shared" si="49"/>
        <v>3188.473</v>
      </c>
      <c r="AG21" s="124">
        <f t="shared" si="49"/>
        <v>0</v>
      </c>
      <c r="AH21" s="124">
        <f t="shared" si="49"/>
        <v>3188.473</v>
      </c>
      <c r="AI21" s="124">
        <f t="shared" si="49"/>
        <v>3614.5369000000005</v>
      </c>
      <c r="AJ21" s="124">
        <f t="shared" si="49"/>
        <v>0</v>
      </c>
      <c r="AK21" s="124">
        <f t="shared" si="49"/>
        <v>3614.5369000000005</v>
      </c>
      <c r="AL21" s="124">
        <f t="shared" si="49"/>
        <v>3409.0445</v>
      </c>
      <c r="AM21" s="124">
        <f t="shared" si="49"/>
        <v>0</v>
      </c>
      <c r="AN21" s="124">
        <f t="shared" si="49"/>
        <v>3409.0445</v>
      </c>
      <c r="AO21" s="124">
        <f t="shared" si="49"/>
        <v>2746.37</v>
      </c>
      <c r="AP21" s="124">
        <f t="shared" si="49"/>
        <v>0</v>
      </c>
      <c r="AQ21" s="124">
        <f t="shared" si="49"/>
        <v>2746.37</v>
      </c>
      <c r="AR21" s="124">
        <f t="shared" si="49"/>
        <v>3585.6428000000005</v>
      </c>
      <c r="AS21" s="124">
        <f t="shared" si="49"/>
        <v>0</v>
      </c>
      <c r="AT21" s="124">
        <f t="shared" si="49"/>
        <v>3585.6428000000005</v>
      </c>
      <c r="AU21" s="124">
        <f t="shared" si="49"/>
        <v>3606.009</v>
      </c>
      <c r="AV21" s="124">
        <f t="shared" si="49"/>
        <v>0</v>
      </c>
      <c r="AW21" s="124">
        <f t="shared" si="49"/>
        <v>3606.009</v>
      </c>
      <c r="AX21" s="124">
        <f t="shared" si="49"/>
        <v>3137.4308999999998</v>
      </c>
      <c r="AY21" s="124">
        <f t="shared" si="49"/>
        <v>0</v>
      </c>
      <c r="AZ21" s="124">
        <f t="shared" si="49"/>
        <v>3137.4308999999998</v>
      </c>
      <c r="BA21" s="124">
        <f t="shared" si="49"/>
        <v>4068.0606000000002</v>
      </c>
      <c r="BB21" s="124">
        <f t="shared" si="49"/>
        <v>0</v>
      </c>
      <c r="BC21" s="124">
        <f t="shared" si="49"/>
        <v>4068.0606000000002</v>
      </c>
      <c r="BD21" s="124">
        <f t="shared" si="49"/>
        <v>4354.2993000000006</v>
      </c>
      <c r="BE21" s="124">
        <f t="shared" si="49"/>
        <v>0</v>
      </c>
      <c r="BF21" s="124">
        <f t="shared" si="49"/>
        <v>4354.2993000000006</v>
      </c>
    </row>
    <row r="22" spans="1:58" ht="27" customHeight="1" x14ac:dyDescent="0.25">
      <c r="A22" s="308" t="s">
        <v>168</v>
      </c>
      <c r="B22" s="309"/>
      <c r="C22" s="309"/>
      <c r="D22" s="309"/>
      <c r="E22" s="309"/>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50"/>
      <c r="AJ22" s="350"/>
      <c r="AK22" s="350"/>
      <c r="AL22" s="350"/>
      <c r="AM22" s="350"/>
      <c r="AN22" s="350"/>
      <c r="AO22" s="350"/>
      <c r="AP22" s="350"/>
      <c r="AQ22" s="350"/>
      <c r="AR22" s="343"/>
      <c r="AS22" s="343"/>
    </row>
    <row r="23" spans="1:58" s="410" customFormat="1" ht="15.75" x14ac:dyDescent="0.25">
      <c r="A23" s="241" t="s">
        <v>169</v>
      </c>
      <c r="B23" s="409">
        <v>1695.6867</v>
      </c>
      <c r="C23" s="411">
        <v>1592.0543</v>
      </c>
      <c r="D23" s="409">
        <v>1305.5617</v>
      </c>
      <c r="E23" s="409">
        <v>38.116799999999998</v>
      </c>
      <c r="F23" s="242">
        <v>1343.6785</v>
      </c>
      <c r="G23" s="409">
        <v>1667.2626</v>
      </c>
      <c r="H23" s="409">
        <v>1482.1525000000001</v>
      </c>
      <c r="I23" s="409">
        <v>27.840499999999999</v>
      </c>
      <c r="J23" s="242">
        <v>1509.9930000000002</v>
      </c>
      <c r="K23" s="409">
        <f>Revenue!AA228</f>
        <v>1420.7975000000001</v>
      </c>
      <c r="L23" s="409">
        <f>Capital!AA86</f>
        <v>25.848299999999998</v>
      </c>
      <c r="M23" s="242">
        <f>SUM(K23+L23)</f>
        <v>1446.6458000000002</v>
      </c>
      <c r="N23" s="409">
        <f>Revenue!AE228</f>
        <v>1503.5344</v>
      </c>
      <c r="O23" s="409">
        <f>Capital!AE86</f>
        <v>85.46050000000001</v>
      </c>
      <c r="P23" s="242">
        <f>SUM(N23+O23)</f>
        <v>1588.9948999999999</v>
      </c>
      <c r="Q23" s="409">
        <f>Revenue!AH228</f>
        <v>1574.2772</v>
      </c>
      <c r="R23" s="409">
        <f>Capital!AH86</f>
        <v>53.900500000000001</v>
      </c>
      <c r="S23" s="242">
        <f>SUM(Q23+R23)</f>
        <v>1628.1777</v>
      </c>
      <c r="T23" s="409">
        <f>Revenue!AK228</f>
        <v>1477.6471999999999</v>
      </c>
      <c r="U23" s="409">
        <f>Capital!AK86</f>
        <v>18.371600000000001</v>
      </c>
      <c r="V23" s="242">
        <f>SUM(T23+U23)</f>
        <v>1496.0187999999998</v>
      </c>
      <c r="W23" s="409">
        <f>Revenue!AN228</f>
        <v>1988.7409</v>
      </c>
      <c r="X23" s="409">
        <f>Capital!AN86</f>
        <v>42.618099999999998</v>
      </c>
      <c r="Y23" s="242">
        <f>SUM(W23+X23)</f>
        <v>2031.3589999999999</v>
      </c>
      <c r="Z23" s="409">
        <f>Revenue!AQ228</f>
        <v>2237.4244000000003</v>
      </c>
      <c r="AA23" s="409">
        <f>Capital!AQ86</f>
        <v>19.145099999999999</v>
      </c>
      <c r="AB23" s="242">
        <f>SUM(Z23+AA23)</f>
        <v>2256.5695000000005</v>
      </c>
      <c r="AC23" s="409">
        <f>Revenue!AT228</f>
        <v>1749.8386</v>
      </c>
      <c r="AD23" s="409">
        <f>Capital!AT86</f>
        <v>0.39629999999999999</v>
      </c>
      <c r="AE23" s="242">
        <f>SUM(AC23+AD23)</f>
        <v>1750.2349000000002</v>
      </c>
      <c r="AF23" s="409">
        <v>2507.8827999999999</v>
      </c>
      <c r="AG23" s="409">
        <v>35.305199999999999</v>
      </c>
      <c r="AH23" s="242">
        <f>SUM(AF23:AG23)</f>
        <v>2543.1879999999996</v>
      </c>
      <c r="AI23" s="409">
        <f>Revenue!BC228</f>
        <v>2023.8806</v>
      </c>
      <c r="AJ23" s="409">
        <f>Capital!BC86</f>
        <v>22.440199999999997</v>
      </c>
      <c r="AK23" s="242">
        <f t="shared" ref="AK23:AK24" si="50">SUM(AI23+AJ23)</f>
        <v>2046.3208</v>
      </c>
      <c r="AL23" s="409">
        <f>Revenue!BF228</f>
        <v>1739.6788000000001</v>
      </c>
      <c r="AM23" s="409">
        <f>Capital!BF86</f>
        <v>19.895499999999998</v>
      </c>
      <c r="AN23" s="242">
        <f t="shared" ref="AN23:AN24" si="51">SUM(AL23+AM23)</f>
        <v>1759.5743000000002</v>
      </c>
      <c r="AO23" s="409">
        <f>Revenue!BI228</f>
        <v>2131.3204999999998</v>
      </c>
      <c r="AP23" s="409">
        <f>Capital!BI86</f>
        <v>9.3908000000000005</v>
      </c>
      <c r="AQ23" s="242">
        <f t="shared" ref="AQ23:AQ24" si="52">SUM(AO23+AP23)</f>
        <v>2140.7112999999999</v>
      </c>
      <c r="AR23" s="409">
        <f>Revenue!BL228</f>
        <v>2390.8634999999999</v>
      </c>
      <c r="AS23" s="409">
        <f>Capital!BL86</f>
        <v>7.1909999999999998</v>
      </c>
      <c r="AT23" s="242">
        <f t="shared" ref="AT23:AT24" si="53">SUM(AR23+AS23)</f>
        <v>2398.0544999999997</v>
      </c>
      <c r="AU23" s="409">
        <f>Revenue!BO228</f>
        <v>2194.1381000000001</v>
      </c>
      <c r="AV23" s="409">
        <f>Capital!BO86</f>
        <v>4.8671000000000006</v>
      </c>
      <c r="AW23" s="242">
        <f t="shared" ref="AW23:AW24" si="54">SUM(AU23+AV23)</f>
        <v>2199.0052000000001</v>
      </c>
      <c r="AX23" s="409">
        <f>Revenue!BR228</f>
        <v>2514.3221000000003</v>
      </c>
      <c r="AY23" s="409">
        <f>Capital!BR86</f>
        <v>34.679699999999997</v>
      </c>
      <c r="AZ23" s="242">
        <f t="shared" ref="AZ23:AZ24" si="55">SUM(AX23+AY23)</f>
        <v>2549.0018000000005</v>
      </c>
      <c r="BA23" s="409">
        <f>Revenue!BU228</f>
        <v>2609.1386000000002</v>
      </c>
      <c r="BB23" s="409">
        <f>Capital!BU86</f>
        <v>1.7004999999999999</v>
      </c>
      <c r="BC23" s="242">
        <f t="shared" ref="BC23:BC24" si="56">SUM(BA23+BB23)</f>
        <v>2610.8391000000001</v>
      </c>
      <c r="BD23" s="409">
        <f>Revenue!BX228</f>
        <v>2696.3643999999999</v>
      </c>
      <c r="BE23" s="409">
        <f>Capital!BX86</f>
        <v>20.600099999999998</v>
      </c>
      <c r="BF23" s="242">
        <f t="shared" ref="BF23:BF24" si="57">SUM(BD23+BE23)</f>
        <v>2716.9645</v>
      </c>
    </row>
    <row r="24" spans="1:58" ht="15.75" x14ac:dyDescent="0.25">
      <c r="A24" s="128" t="s">
        <v>170</v>
      </c>
      <c r="B24" s="121">
        <v>659.44920000000002</v>
      </c>
      <c r="C24" s="117">
        <v>683.46</v>
      </c>
      <c r="D24" s="117">
        <v>0</v>
      </c>
      <c r="E24" s="117">
        <v>0</v>
      </c>
      <c r="F24" s="117">
        <v>0</v>
      </c>
      <c r="G24" s="120">
        <v>709.27</v>
      </c>
      <c r="H24" s="117">
        <v>709.26649999999995</v>
      </c>
      <c r="I24" s="117">
        <v>0</v>
      </c>
      <c r="J24" s="117">
        <v>709.26649999999995</v>
      </c>
      <c r="K24" s="117">
        <f>Revenue!AA13</f>
        <v>705.74040000000002</v>
      </c>
      <c r="L24" s="117"/>
      <c r="M24" s="178">
        <f>SUM(K24+L24)</f>
        <v>705.74040000000002</v>
      </c>
      <c r="N24" s="117">
        <f>Revenue!AE13</f>
        <v>709.26650000000006</v>
      </c>
      <c r="O24" s="117"/>
      <c r="P24" s="178">
        <f>SUM(N24+O24)</f>
        <v>709.26650000000006</v>
      </c>
      <c r="Q24" s="117">
        <f>Revenue!AH13</f>
        <v>709.26649999999995</v>
      </c>
      <c r="R24" s="237"/>
      <c r="S24" s="178">
        <f>SUM(Q24+R24)</f>
        <v>709.26649999999995</v>
      </c>
      <c r="T24" s="117">
        <f>Revenue!AK13</f>
        <v>685.87009999999998</v>
      </c>
      <c r="U24" s="237"/>
      <c r="V24" s="178">
        <f>SUM(T24+U24)</f>
        <v>685.87009999999998</v>
      </c>
      <c r="W24" s="117">
        <f>Revenue!AN13</f>
        <v>1015</v>
      </c>
      <c r="X24" s="237"/>
      <c r="Y24" s="178">
        <f>SUM(W24+X24)</f>
        <v>1015</v>
      </c>
      <c r="Z24" s="117">
        <f>Revenue!AQ13</f>
        <v>1169.9103</v>
      </c>
      <c r="AA24" s="237"/>
      <c r="AB24" s="178">
        <f>SUM(Z24+AA24)</f>
        <v>1169.9103</v>
      </c>
      <c r="AC24" s="117">
        <f>Revenue!AT13</f>
        <v>1063.6769999999999</v>
      </c>
      <c r="AD24" s="237"/>
      <c r="AE24" s="178">
        <f>SUM(AC24+AD24)</f>
        <v>1063.6769999999999</v>
      </c>
      <c r="AF24" s="117">
        <v>1430.1371999999999</v>
      </c>
      <c r="AG24" s="237">
        <v>0</v>
      </c>
      <c r="AH24" s="178">
        <f>SUM(AF24:AG24)</f>
        <v>1430.1371999999999</v>
      </c>
      <c r="AI24" s="117">
        <f>Revenue!BC13</f>
        <v>1362.4614999999999</v>
      </c>
      <c r="AJ24" s="237"/>
      <c r="AK24" s="178">
        <f t="shared" si="50"/>
        <v>1362.4614999999999</v>
      </c>
      <c r="AL24" s="117">
        <f>Revenue!BF13</f>
        <v>1331.1425999999999</v>
      </c>
      <c r="AM24" s="237"/>
      <c r="AN24" s="178">
        <f t="shared" si="51"/>
        <v>1331.1425999999999</v>
      </c>
      <c r="AO24" s="117">
        <f>Revenue!BI13</f>
        <v>1540.902</v>
      </c>
      <c r="AP24" s="237"/>
      <c r="AQ24" s="178">
        <f t="shared" si="52"/>
        <v>1540.902</v>
      </c>
      <c r="AR24" s="117">
        <f>Revenue!BL13</f>
        <v>1002.573</v>
      </c>
      <c r="AS24" s="237"/>
      <c r="AT24" s="178">
        <f t="shared" si="53"/>
        <v>1002.573</v>
      </c>
      <c r="AU24" s="117">
        <f>Revenue!BO13</f>
        <v>922.32240000000002</v>
      </c>
      <c r="AV24" s="237"/>
      <c r="AW24" s="178">
        <f t="shared" si="54"/>
        <v>922.32240000000002</v>
      </c>
      <c r="AX24" s="117">
        <f>Revenue!BR13</f>
        <v>1061.9552999999999</v>
      </c>
      <c r="AY24" s="237"/>
      <c r="AZ24" s="178">
        <f t="shared" si="55"/>
        <v>1061.9552999999999</v>
      </c>
      <c r="BA24" s="117">
        <f>Revenue!BU13</f>
        <v>1631.1372999999999</v>
      </c>
      <c r="BB24" s="237"/>
      <c r="BC24" s="178">
        <f t="shared" si="56"/>
        <v>1631.1372999999999</v>
      </c>
      <c r="BD24" s="117">
        <f>Revenue!BX13</f>
        <v>1450.0489</v>
      </c>
      <c r="BE24" s="237"/>
      <c r="BF24" s="178">
        <f t="shared" si="57"/>
        <v>1450.0489</v>
      </c>
    </row>
    <row r="25" spans="1:58" ht="15.75" x14ac:dyDescent="0.25">
      <c r="A25" s="125" t="s">
        <v>171</v>
      </c>
      <c r="B25" s="124">
        <v>2355.1359000000002</v>
      </c>
      <c r="C25" s="124">
        <v>2275.5142999999998</v>
      </c>
      <c r="D25" s="124">
        <v>1305.5617</v>
      </c>
      <c r="E25" s="124">
        <v>38.116799999999998</v>
      </c>
      <c r="F25" s="124">
        <v>1343.6785</v>
      </c>
      <c r="G25" s="124">
        <v>2376.5326</v>
      </c>
      <c r="H25" s="124">
        <v>2191.4189999999999</v>
      </c>
      <c r="I25" s="124">
        <v>27.840499999999999</v>
      </c>
      <c r="J25" s="124">
        <v>2219.2595000000001</v>
      </c>
      <c r="K25" s="124">
        <f t="shared" ref="K25:P25" si="58">SUM(K23:K24)</f>
        <v>2126.5379000000003</v>
      </c>
      <c r="L25" s="124">
        <f t="shared" si="58"/>
        <v>25.848299999999998</v>
      </c>
      <c r="M25" s="124">
        <f t="shared" si="58"/>
        <v>2152.3862000000004</v>
      </c>
      <c r="N25" s="124">
        <f t="shared" si="58"/>
        <v>2212.8009000000002</v>
      </c>
      <c r="O25" s="124">
        <f t="shared" si="58"/>
        <v>85.46050000000001</v>
      </c>
      <c r="P25" s="124">
        <f t="shared" si="58"/>
        <v>2298.2613999999999</v>
      </c>
      <c r="Q25" s="124">
        <f t="shared" ref="Q25:X25" si="59">SUM(Q23:Q24)</f>
        <v>2283.5437000000002</v>
      </c>
      <c r="R25" s="124">
        <f t="shared" si="59"/>
        <v>53.900500000000001</v>
      </c>
      <c r="S25" s="124">
        <f>SUM(S23:S24)</f>
        <v>2337.4441999999999</v>
      </c>
      <c r="T25" s="124">
        <f>SUM(T23:T24)</f>
        <v>2163.5173</v>
      </c>
      <c r="U25" s="124">
        <f>SUM(U23:U24)</f>
        <v>18.371600000000001</v>
      </c>
      <c r="V25" s="124">
        <f>SUM(V23:V24)</f>
        <v>2181.8888999999999</v>
      </c>
      <c r="W25" s="124">
        <f t="shared" si="59"/>
        <v>3003.7408999999998</v>
      </c>
      <c r="X25" s="124">
        <f t="shared" si="59"/>
        <v>42.618099999999998</v>
      </c>
      <c r="Y25" s="124">
        <f>SUM(Y23:Y24)</f>
        <v>3046.3589999999999</v>
      </c>
      <c r="Z25" s="124">
        <f t="shared" ref="Z25:BF25" si="60">SUM(Z23:Z24)</f>
        <v>3407.3347000000003</v>
      </c>
      <c r="AA25" s="124">
        <f t="shared" si="60"/>
        <v>19.145099999999999</v>
      </c>
      <c r="AB25" s="124">
        <f t="shared" si="60"/>
        <v>3426.4798000000005</v>
      </c>
      <c r="AC25" s="124">
        <f t="shared" si="60"/>
        <v>2813.5155999999997</v>
      </c>
      <c r="AD25" s="124">
        <f t="shared" si="60"/>
        <v>0.39629999999999999</v>
      </c>
      <c r="AE25" s="124">
        <f t="shared" si="60"/>
        <v>2813.9119000000001</v>
      </c>
      <c r="AF25" s="124">
        <f t="shared" si="60"/>
        <v>3938.0199999999995</v>
      </c>
      <c r="AG25" s="124">
        <f t="shared" si="60"/>
        <v>35.305199999999999</v>
      </c>
      <c r="AH25" s="124">
        <f t="shared" si="60"/>
        <v>3973.3251999999993</v>
      </c>
      <c r="AI25" s="124">
        <f t="shared" si="60"/>
        <v>3386.3420999999998</v>
      </c>
      <c r="AJ25" s="124">
        <f t="shared" si="60"/>
        <v>22.440199999999997</v>
      </c>
      <c r="AK25" s="124">
        <f t="shared" si="60"/>
        <v>3408.7822999999999</v>
      </c>
      <c r="AL25" s="124"/>
      <c r="AM25" s="124"/>
      <c r="AN25" s="124">
        <f>SUM(AN23:AN24)</f>
        <v>3090.7169000000004</v>
      </c>
      <c r="AO25" s="124">
        <f t="shared" si="60"/>
        <v>3672.2224999999999</v>
      </c>
      <c r="AP25" s="124">
        <f t="shared" si="60"/>
        <v>9.3908000000000005</v>
      </c>
      <c r="AQ25" s="124">
        <f t="shared" si="60"/>
        <v>3681.6133</v>
      </c>
      <c r="AR25" s="124">
        <f t="shared" si="60"/>
        <v>3393.4364999999998</v>
      </c>
      <c r="AS25" s="124">
        <f t="shared" si="60"/>
        <v>7.1909999999999998</v>
      </c>
      <c r="AT25" s="124">
        <f t="shared" si="60"/>
        <v>3400.6274999999996</v>
      </c>
      <c r="AU25" s="124">
        <f t="shared" si="60"/>
        <v>3116.4605000000001</v>
      </c>
      <c r="AV25" s="124">
        <f t="shared" si="60"/>
        <v>4.8671000000000006</v>
      </c>
      <c r="AW25" s="124">
        <f t="shared" si="60"/>
        <v>3121.3276000000001</v>
      </c>
      <c r="AX25" s="124">
        <f t="shared" si="60"/>
        <v>3576.2773999999999</v>
      </c>
      <c r="AY25" s="124">
        <f t="shared" si="60"/>
        <v>34.679699999999997</v>
      </c>
      <c r="AZ25" s="124">
        <f t="shared" si="60"/>
        <v>3610.9571000000005</v>
      </c>
      <c r="BA25" s="124">
        <f t="shared" si="60"/>
        <v>4240.2759000000005</v>
      </c>
      <c r="BB25" s="124">
        <f t="shared" si="60"/>
        <v>1.7004999999999999</v>
      </c>
      <c r="BC25" s="124">
        <f t="shared" si="60"/>
        <v>4241.9763999999996</v>
      </c>
      <c r="BD25" s="124">
        <f t="shared" si="60"/>
        <v>4146.4133000000002</v>
      </c>
      <c r="BE25" s="124">
        <f t="shared" si="60"/>
        <v>20.600099999999998</v>
      </c>
      <c r="BF25" s="124">
        <f t="shared" si="60"/>
        <v>4167.0133999999998</v>
      </c>
    </row>
    <row r="26" spans="1:58" ht="15.75" x14ac:dyDescent="0.25">
      <c r="A26" s="241"/>
      <c r="B26" s="242"/>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351"/>
      <c r="AJ26" s="351"/>
      <c r="AK26" s="351"/>
      <c r="AL26" s="351"/>
      <c r="AM26" s="351"/>
      <c r="AN26" s="351"/>
      <c r="AO26" s="351"/>
      <c r="AP26" s="351"/>
      <c r="AQ26" s="351"/>
      <c r="AR26" s="343"/>
    </row>
    <row r="27" spans="1:58" ht="15.75" x14ac:dyDescent="0.25">
      <c r="A27" s="239" t="s">
        <v>280</v>
      </c>
      <c r="B27" s="240">
        <f>SUM(B10,B17,B21,B25)</f>
        <v>28210.608500000002</v>
      </c>
      <c r="C27" s="240">
        <f>SUM(C10,C17,C21,C25)</f>
        <v>26189.576300000001</v>
      </c>
      <c r="D27" s="240">
        <f>SUM(D10,D17,D21,D25)</f>
        <v>23989.589599999999</v>
      </c>
      <c r="E27" s="240">
        <f t="shared" ref="E27:J27" si="61">SUM(E10,E17,E21,E25)</f>
        <v>349.17980000000006</v>
      </c>
      <c r="F27" s="240">
        <f t="shared" si="61"/>
        <v>24009.310100000002</v>
      </c>
      <c r="G27" s="240">
        <f t="shared" si="61"/>
        <v>29341.451299999997</v>
      </c>
      <c r="H27" s="240">
        <f t="shared" si="61"/>
        <v>29437.497300000003</v>
      </c>
      <c r="I27" s="240">
        <f t="shared" si="61"/>
        <v>408.01239999999996</v>
      </c>
      <c r="J27" s="240">
        <f t="shared" si="61"/>
        <v>29991.187000000005</v>
      </c>
      <c r="K27" s="240">
        <f t="shared" ref="K27:BF27" si="62">SUM(K10,K17,K21,K25)</f>
        <v>27458.015800000001</v>
      </c>
      <c r="L27" s="240">
        <f t="shared" si="62"/>
        <v>209.45919999999998</v>
      </c>
      <c r="M27" s="240">
        <f t="shared" si="62"/>
        <v>27667.475000000002</v>
      </c>
      <c r="N27" s="240">
        <f t="shared" si="62"/>
        <v>29775.766399999993</v>
      </c>
      <c r="O27" s="240">
        <f t="shared" si="62"/>
        <v>673.33220000000006</v>
      </c>
      <c r="P27" s="240">
        <f t="shared" si="62"/>
        <v>30449.098599999998</v>
      </c>
      <c r="Q27" s="240">
        <f t="shared" si="62"/>
        <v>31527.5965</v>
      </c>
      <c r="R27" s="240">
        <f t="shared" si="62"/>
        <v>493.43260000000009</v>
      </c>
      <c r="S27" s="240">
        <f t="shared" si="62"/>
        <v>32021.0291</v>
      </c>
      <c r="T27" s="240">
        <f t="shared" si="62"/>
        <v>30024.752149999997</v>
      </c>
      <c r="U27" s="240">
        <f t="shared" si="62"/>
        <v>432.88909999999998</v>
      </c>
      <c r="V27" s="240">
        <f t="shared" si="62"/>
        <v>30457.641250000001</v>
      </c>
      <c r="W27" s="240">
        <f t="shared" si="62"/>
        <v>37529.711699999993</v>
      </c>
      <c r="X27" s="240">
        <f t="shared" si="62"/>
        <v>711.37130000000013</v>
      </c>
      <c r="Y27" s="240">
        <f t="shared" si="62"/>
        <v>38241.082999999999</v>
      </c>
      <c r="Z27" s="240">
        <f t="shared" si="62"/>
        <v>39618.485400000005</v>
      </c>
      <c r="AA27" s="240">
        <f t="shared" si="62"/>
        <v>703.24379999999985</v>
      </c>
      <c r="AB27" s="240">
        <f t="shared" si="62"/>
        <v>40321.729200000002</v>
      </c>
      <c r="AC27" s="240">
        <f t="shared" si="62"/>
        <v>38369.2327</v>
      </c>
      <c r="AD27" s="240">
        <f t="shared" si="62"/>
        <v>605.83579999999995</v>
      </c>
      <c r="AE27" s="240">
        <f t="shared" si="62"/>
        <v>38975.068500000001</v>
      </c>
      <c r="AF27" s="240">
        <f t="shared" si="62"/>
        <v>43965.58191999999</v>
      </c>
      <c r="AG27" s="240">
        <f t="shared" si="62"/>
        <v>674.35170000000005</v>
      </c>
      <c r="AH27" s="240">
        <f t="shared" si="62"/>
        <v>44639.933620000003</v>
      </c>
      <c r="AI27" s="240">
        <f t="shared" si="62"/>
        <v>40377.121099999997</v>
      </c>
      <c r="AJ27" s="240">
        <f t="shared" si="62"/>
        <v>693.62860000000012</v>
      </c>
      <c r="AK27" s="240">
        <f t="shared" si="62"/>
        <v>41070.7497</v>
      </c>
      <c r="AL27" s="240">
        <f t="shared" si="62"/>
        <v>35119.934200000003</v>
      </c>
      <c r="AM27" s="240">
        <f t="shared" si="62"/>
        <v>564.89120000000003</v>
      </c>
      <c r="AN27" s="240">
        <f t="shared" si="62"/>
        <v>38775.542300000001</v>
      </c>
      <c r="AO27" s="240">
        <f t="shared" si="62"/>
        <v>42636.809500000018</v>
      </c>
      <c r="AP27" s="240">
        <f t="shared" si="62"/>
        <v>1058.9815000000001</v>
      </c>
      <c r="AQ27" s="240">
        <f t="shared" si="62"/>
        <v>43695.791000000005</v>
      </c>
      <c r="AR27" s="240">
        <f t="shared" si="62"/>
        <v>42145.029500000004</v>
      </c>
      <c r="AS27" s="240">
        <f t="shared" si="62"/>
        <v>1214.0454000000004</v>
      </c>
      <c r="AT27" s="240">
        <f t="shared" si="62"/>
        <v>43359.074900000007</v>
      </c>
      <c r="AU27" s="240">
        <f t="shared" si="62"/>
        <v>40056.140200000002</v>
      </c>
      <c r="AV27" s="240">
        <f t="shared" si="62"/>
        <v>1015.4690999999999</v>
      </c>
      <c r="AW27" s="240">
        <f t="shared" si="62"/>
        <v>41071.609299999989</v>
      </c>
      <c r="AX27" s="240">
        <f t="shared" si="62"/>
        <v>47615.414799999999</v>
      </c>
      <c r="AY27" s="240">
        <f t="shared" si="62"/>
        <v>1267.2495000000001</v>
      </c>
      <c r="AZ27" s="240">
        <f t="shared" si="62"/>
        <v>48882.664299999997</v>
      </c>
      <c r="BA27" s="240">
        <f t="shared" si="62"/>
        <v>49510.657199999994</v>
      </c>
      <c r="BB27" s="240">
        <f t="shared" si="62"/>
        <v>768.78700000000015</v>
      </c>
      <c r="BC27" s="240">
        <f t="shared" si="62"/>
        <v>50279.444199999991</v>
      </c>
      <c r="BD27" s="240">
        <f t="shared" si="62"/>
        <v>53978.821799999991</v>
      </c>
      <c r="BE27" s="240">
        <f t="shared" si="62"/>
        <v>1262.7239</v>
      </c>
      <c r="BF27" s="240">
        <f t="shared" si="62"/>
        <v>55241.545700000002</v>
      </c>
    </row>
    <row r="28" spans="1:58" ht="15.75" x14ac:dyDescent="0.25">
      <c r="A28" s="239" t="s">
        <v>281</v>
      </c>
      <c r="B28" s="240">
        <f>B27-B20</f>
        <v>25183.698400000001</v>
      </c>
      <c r="C28" s="240">
        <f t="shared" ref="C28:J28" si="63">C27-C20</f>
        <v>23637.349300000002</v>
      </c>
      <c r="D28" s="240">
        <f t="shared" si="63"/>
        <v>21547.0651</v>
      </c>
      <c r="E28" s="240">
        <f t="shared" si="63"/>
        <v>349.17980000000006</v>
      </c>
      <c r="F28" s="240">
        <f t="shared" si="63"/>
        <v>21566.785600000003</v>
      </c>
      <c r="G28" s="240">
        <f t="shared" si="63"/>
        <v>26766.545199999997</v>
      </c>
      <c r="H28" s="240">
        <f t="shared" si="63"/>
        <v>27141.310400000002</v>
      </c>
      <c r="I28" s="240">
        <f t="shared" si="63"/>
        <v>408.01239999999996</v>
      </c>
      <c r="J28" s="240">
        <f t="shared" si="63"/>
        <v>27548.662500000006</v>
      </c>
      <c r="K28" s="240">
        <f>K27-K20</f>
        <v>25173.856400000001</v>
      </c>
      <c r="L28" s="240">
        <f>L27-L20</f>
        <v>209.45919999999998</v>
      </c>
      <c r="M28" s="240">
        <f>M27-M20</f>
        <v>25383.315600000002</v>
      </c>
      <c r="N28" s="240">
        <f>N27-N20</f>
        <v>27423.882899999993</v>
      </c>
      <c r="O28" s="240">
        <f t="shared" ref="O28:Y28" si="64">O27-O20</f>
        <v>673.33220000000006</v>
      </c>
      <c r="P28" s="240">
        <f t="shared" si="64"/>
        <v>28097.215099999998</v>
      </c>
      <c r="Q28" s="240">
        <f t="shared" si="64"/>
        <v>28711.315699999999</v>
      </c>
      <c r="R28" s="240">
        <f t="shared" si="64"/>
        <v>493.43260000000009</v>
      </c>
      <c r="S28" s="240">
        <f t="shared" si="64"/>
        <v>29204.748299999999</v>
      </c>
      <c r="T28" s="240">
        <f>T27-T20</f>
        <v>27379.595449999997</v>
      </c>
      <c r="U28" s="240">
        <f>U27-U20</f>
        <v>432.88909999999998</v>
      </c>
      <c r="V28" s="240">
        <f>V27-V20</f>
        <v>27812.484550000001</v>
      </c>
      <c r="W28" s="240">
        <f t="shared" si="64"/>
        <v>34740.047599999991</v>
      </c>
      <c r="X28" s="240">
        <f t="shared" si="64"/>
        <v>711.37130000000013</v>
      </c>
      <c r="Y28" s="240">
        <f t="shared" si="64"/>
        <v>35451.418899999997</v>
      </c>
      <c r="Z28" s="240">
        <f>Z27-Z20</f>
        <v>36766.387400000007</v>
      </c>
      <c r="AA28" s="240">
        <f t="shared" ref="AA28:BF28" si="65">AA27-AA20</f>
        <v>703.24379999999985</v>
      </c>
      <c r="AB28" s="240">
        <f t="shared" si="65"/>
        <v>37469.631200000003</v>
      </c>
      <c r="AC28" s="240">
        <f>AC27-AC20</f>
        <v>35565.838400000001</v>
      </c>
      <c r="AD28" s="240">
        <f t="shared" si="65"/>
        <v>605.83579999999995</v>
      </c>
      <c r="AE28" s="240">
        <f t="shared" si="65"/>
        <v>36171.674200000001</v>
      </c>
      <c r="AF28" s="240">
        <f t="shared" si="65"/>
        <v>40782.959619999987</v>
      </c>
      <c r="AG28" s="240">
        <f t="shared" si="65"/>
        <v>674.35170000000005</v>
      </c>
      <c r="AH28" s="240">
        <f t="shared" si="65"/>
        <v>41457.311320000001</v>
      </c>
      <c r="AI28" s="240">
        <f t="shared" si="65"/>
        <v>36769.540399999998</v>
      </c>
      <c r="AJ28" s="240">
        <f t="shared" si="65"/>
        <v>693.62860000000012</v>
      </c>
      <c r="AK28" s="240">
        <f t="shared" si="65"/>
        <v>37463.169000000002</v>
      </c>
      <c r="AL28" s="240">
        <f t="shared" si="65"/>
        <v>31717.569100000004</v>
      </c>
      <c r="AM28" s="240">
        <f t="shared" si="65"/>
        <v>564.89120000000003</v>
      </c>
      <c r="AN28" s="240">
        <f t="shared" si="65"/>
        <v>35373.177199999998</v>
      </c>
      <c r="AO28" s="240">
        <f t="shared" si="65"/>
        <v>39898.340200000021</v>
      </c>
      <c r="AP28" s="240">
        <f t="shared" si="65"/>
        <v>1058.9815000000001</v>
      </c>
      <c r="AQ28" s="240">
        <f t="shared" si="65"/>
        <v>40957.321700000008</v>
      </c>
      <c r="AR28" s="240">
        <f t="shared" si="65"/>
        <v>38568.787400000001</v>
      </c>
      <c r="AS28" s="240">
        <f t="shared" si="65"/>
        <v>1214.0454000000004</v>
      </c>
      <c r="AT28" s="240">
        <f t="shared" si="65"/>
        <v>39782.832800000004</v>
      </c>
      <c r="AU28" s="240">
        <f t="shared" si="65"/>
        <v>36459.591200000003</v>
      </c>
      <c r="AV28" s="240">
        <f t="shared" si="65"/>
        <v>1015.4690999999999</v>
      </c>
      <c r="AW28" s="240">
        <f t="shared" si="65"/>
        <v>37475.06029999999</v>
      </c>
      <c r="AX28" s="240">
        <f t="shared" si="65"/>
        <v>44488.684600000001</v>
      </c>
      <c r="AY28" s="240">
        <f t="shared" si="65"/>
        <v>1267.2495000000001</v>
      </c>
      <c r="AZ28" s="240">
        <f t="shared" si="65"/>
        <v>45755.934099999999</v>
      </c>
      <c r="BA28" s="240">
        <f t="shared" si="65"/>
        <v>45453.097799999996</v>
      </c>
      <c r="BB28" s="240">
        <f t="shared" si="65"/>
        <v>768.78700000000015</v>
      </c>
      <c r="BC28" s="240">
        <f t="shared" si="65"/>
        <v>46221.884799999993</v>
      </c>
      <c r="BD28" s="240">
        <f t="shared" si="65"/>
        <v>49636.297699999988</v>
      </c>
      <c r="BE28" s="240">
        <f t="shared" si="65"/>
        <v>1262.7239</v>
      </c>
      <c r="BF28" s="240">
        <f t="shared" si="65"/>
        <v>50899.0216</v>
      </c>
    </row>
    <row r="29" spans="1:58" ht="15.75" x14ac:dyDescent="0.25">
      <c r="A29" s="239" t="s">
        <v>282</v>
      </c>
      <c r="B29" s="247"/>
      <c r="C29" s="247"/>
      <c r="D29" s="247"/>
      <c r="E29" s="247"/>
      <c r="F29" s="247"/>
      <c r="G29" s="240">
        <v>151127.7475</v>
      </c>
      <c r="H29" s="247"/>
      <c r="I29" s="247"/>
      <c r="J29" s="240">
        <v>148506.6857</v>
      </c>
      <c r="K29" s="247"/>
      <c r="L29" s="247"/>
      <c r="M29" s="240">
        <v>139727.6827</v>
      </c>
      <c r="N29" s="240"/>
      <c r="O29" s="240"/>
      <c r="P29" s="240">
        <v>166753.90169999999</v>
      </c>
      <c r="Q29" s="240"/>
      <c r="R29" s="240"/>
      <c r="S29" s="240">
        <v>175615.12169999999</v>
      </c>
      <c r="T29" s="240"/>
      <c r="U29" s="240"/>
      <c r="V29" s="240">
        <v>164472.47</v>
      </c>
      <c r="W29" s="240"/>
      <c r="X29" s="240"/>
      <c r="Y29" s="240">
        <v>197274.6588</v>
      </c>
      <c r="Z29" s="240"/>
      <c r="AA29" s="240"/>
      <c r="AB29" s="240">
        <v>197258.89</v>
      </c>
      <c r="AC29" s="240"/>
      <c r="AD29" s="240"/>
      <c r="AE29" s="240">
        <v>189439.28</v>
      </c>
      <c r="AF29" s="240"/>
      <c r="AG29" s="240"/>
      <c r="AH29" s="240">
        <v>218222.05</v>
      </c>
      <c r="AI29" s="349"/>
      <c r="AJ29" s="349"/>
      <c r="AK29" s="240">
        <v>210106.9466</v>
      </c>
      <c r="AL29" s="349"/>
      <c r="AM29" s="349"/>
      <c r="AN29" s="349">
        <v>198769.06</v>
      </c>
      <c r="AO29" s="349"/>
      <c r="AP29" s="349"/>
      <c r="AQ29" s="240">
        <v>225731.4988</v>
      </c>
      <c r="AT29" s="349">
        <v>248062.62</v>
      </c>
      <c r="AU29" s="349"/>
      <c r="AV29" s="349"/>
      <c r="AW29" s="240">
        <v>235093.9</v>
      </c>
      <c r="AZ29" s="240">
        <v>250747.33</v>
      </c>
      <c r="BC29" s="240">
        <v>319094.26</v>
      </c>
      <c r="BF29" s="240">
        <v>346182.83</v>
      </c>
    </row>
    <row r="30" spans="1:58" ht="19.5" customHeight="1" x14ac:dyDescent="0.25">
      <c r="A30" s="239" t="s">
        <v>283</v>
      </c>
      <c r="B30" s="247"/>
      <c r="C30" s="247"/>
      <c r="D30" s="247"/>
      <c r="E30" s="247"/>
      <c r="F30" s="247"/>
      <c r="G30" s="240">
        <f>(G27/G29)*100</f>
        <v>19.414999419613526</v>
      </c>
      <c r="H30" s="247"/>
      <c r="I30" s="247"/>
      <c r="J30" s="240">
        <f>(J27/J29)*100</f>
        <v>20.195176303769603</v>
      </c>
      <c r="K30" s="247"/>
      <c r="L30" s="247"/>
      <c r="M30" s="240">
        <f>(M27/M29)*100</f>
        <v>19.800997529890331</v>
      </c>
      <c r="N30" s="240"/>
      <c r="O30" s="240"/>
      <c r="P30" s="240">
        <f>(P27/P29)*100</f>
        <v>18.259901741177671</v>
      </c>
      <c r="Q30" s="240"/>
      <c r="R30" s="240"/>
      <c r="S30" s="240">
        <f>(S27/S29)*100</f>
        <v>18.233640013472712</v>
      </c>
      <c r="T30" s="240"/>
      <c r="U30" s="240"/>
      <c r="V30" s="240">
        <f>(V27/V29)*100</f>
        <v>18.518382590107631</v>
      </c>
      <c r="W30" s="240"/>
      <c r="X30" s="240"/>
      <c r="Y30" s="240">
        <f>(Y27/Y29)*100</f>
        <v>19.384690984952801</v>
      </c>
      <c r="Z30" s="240"/>
      <c r="AA30" s="240"/>
      <c r="AB30" s="240">
        <f>(AB27/AB29)*100</f>
        <v>20.441020021962</v>
      </c>
      <c r="AC30" s="240"/>
      <c r="AD30" s="240"/>
      <c r="AE30" s="240">
        <f>(AE27/AE29)*100</f>
        <v>20.57391080667114</v>
      </c>
      <c r="AF30" s="240"/>
      <c r="AG30" s="240"/>
      <c r="AH30" s="240">
        <f>(AH27/AH29)*100</f>
        <v>20.45619753824144</v>
      </c>
      <c r="AI30" s="349"/>
      <c r="AJ30" s="349"/>
      <c r="AK30" s="240">
        <f>(AK27/AK29)*100</f>
        <v>19.547544888265968</v>
      </c>
      <c r="AL30" s="349"/>
      <c r="AM30" s="349"/>
      <c r="AN30" s="240">
        <f>(AN27/AN29)*100</f>
        <v>19.507836028404018</v>
      </c>
      <c r="AO30" s="349"/>
      <c r="AP30" s="349"/>
      <c r="AQ30" s="240">
        <f>(AQ27/AQ29)*100</f>
        <v>19.357418540296337</v>
      </c>
      <c r="AT30" s="240">
        <f>(AT27/AT29)*100</f>
        <v>17.479084474718523</v>
      </c>
      <c r="AU30" s="349"/>
      <c r="AV30" s="349"/>
      <c r="AW30" s="240">
        <f>(AW27/AW29)*100</f>
        <v>17.470299867414678</v>
      </c>
      <c r="AZ30" s="240">
        <f>(AZ27/AZ29)*100</f>
        <v>19.494789555685401</v>
      </c>
      <c r="BC30" s="240">
        <f>(BC27/BC29)*100</f>
        <v>15.756925304767307</v>
      </c>
      <c r="BF30" s="240">
        <f>(BF27/BF29)*100</f>
        <v>15.957332632586082</v>
      </c>
    </row>
    <row r="31" spans="1:58" ht="15.75" x14ac:dyDescent="0.25">
      <c r="A31" s="243" t="s">
        <v>284</v>
      </c>
      <c r="B31" s="247"/>
      <c r="C31" s="247"/>
      <c r="D31" s="247"/>
      <c r="E31" s="247"/>
      <c r="F31" s="247"/>
      <c r="G31" s="240">
        <f>(G28/G29)*100</f>
        <v>17.711205018787165</v>
      </c>
      <c r="H31" s="247"/>
      <c r="I31" s="247"/>
      <c r="J31" s="240">
        <f>(J28/J29)*100</f>
        <v>18.550452708675596</v>
      </c>
      <c r="K31" s="247"/>
      <c r="L31" s="247"/>
      <c r="M31" s="240">
        <f>(M28/M29)*100</f>
        <v>18.16627536470266</v>
      </c>
      <c r="N31" s="240"/>
      <c r="O31" s="240"/>
      <c r="P31" s="240">
        <f>(P28/P29)*100</f>
        <v>16.849509854677063</v>
      </c>
      <c r="Q31" s="240"/>
      <c r="R31" s="240"/>
      <c r="S31" s="240">
        <f>(S28/S29)*100</f>
        <v>16.629973556542542</v>
      </c>
      <c r="T31" s="240"/>
      <c r="U31" s="240"/>
      <c r="V31" s="240">
        <f>(V28/V29)*100</f>
        <v>16.910115443636251</v>
      </c>
      <c r="W31" s="240"/>
      <c r="X31" s="240"/>
      <c r="Y31" s="240">
        <f>(Y28/Y29)*100</f>
        <v>17.970589388240267</v>
      </c>
      <c r="Z31" s="240"/>
      <c r="AA31" s="240"/>
      <c r="AB31" s="240">
        <f>(AB28/AB29)*100</f>
        <v>18.995154641699546</v>
      </c>
      <c r="AC31" s="240"/>
      <c r="AD31" s="240"/>
      <c r="AE31" s="240">
        <f>(AE28/AE29)*100</f>
        <v>19.094072887101348</v>
      </c>
      <c r="AF31" s="240"/>
      <c r="AG31" s="240"/>
      <c r="AH31" s="240">
        <f>(AH28/AH29)*100</f>
        <v>18.997764579702189</v>
      </c>
      <c r="AI31" s="349"/>
      <c r="AJ31" s="349"/>
      <c r="AK31" s="240">
        <f>(AK28/AK29)*100</f>
        <v>17.830523743378222</v>
      </c>
      <c r="AL31" s="349"/>
      <c r="AM31" s="349"/>
      <c r="AN31" s="240">
        <f>(AN28/AN29)*100</f>
        <v>17.796118369730177</v>
      </c>
      <c r="AO31" s="349"/>
      <c r="AP31" s="349"/>
      <c r="AQ31" s="240">
        <f>(AQ28/AQ29)*100</f>
        <v>18.144265163582038</v>
      </c>
      <c r="AT31" s="240">
        <f>(AT28/AT29)*100</f>
        <v>16.037415391323371</v>
      </c>
      <c r="AU31" s="349"/>
      <c r="AV31" s="349"/>
      <c r="AW31" s="240">
        <f>(AW28/AW29)*100</f>
        <v>15.940464767482265</v>
      </c>
      <c r="AZ31" s="240">
        <f>(AZ28/AZ29)*100</f>
        <v>18.247825051616701</v>
      </c>
      <c r="BC31" s="240">
        <f>(BC28/BC29)*100</f>
        <v>14.485338846270688</v>
      </c>
      <c r="BF31" s="240">
        <f>(BF28/BF29)*100</f>
        <v>14.702930702831218</v>
      </c>
    </row>
    <row r="32" spans="1:58" x14ac:dyDescent="0.25">
      <c r="A32" s="312"/>
      <c r="B32" s="313"/>
      <c r="C32" s="313"/>
      <c r="D32" s="313"/>
      <c r="E32" s="313"/>
      <c r="F32" s="313"/>
      <c r="G32" s="313"/>
      <c r="H32" s="313"/>
      <c r="I32" s="313"/>
      <c r="J32" s="313"/>
      <c r="K32" s="313"/>
      <c r="L32" s="313"/>
      <c r="M32" s="313"/>
      <c r="N32" s="313"/>
      <c r="O32" s="313"/>
      <c r="P32" s="313"/>
      <c r="Q32" s="313"/>
      <c r="R32" s="313"/>
      <c r="S32" s="313"/>
      <c r="W32" s="313"/>
      <c r="X32" s="313"/>
      <c r="Y32" s="314"/>
    </row>
    <row r="33" spans="1:44" x14ac:dyDescent="0.25">
      <c r="A33" s="246" t="s">
        <v>285</v>
      </c>
      <c r="N33" s="133"/>
      <c r="O33" s="133"/>
      <c r="P33" s="133"/>
      <c r="Q33" s="133"/>
      <c r="R33" s="133"/>
      <c r="S33" s="133"/>
      <c r="T33" s="133"/>
      <c r="U33" s="133"/>
      <c r="V33" s="133"/>
      <c r="W33" s="133"/>
      <c r="X33" s="133"/>
      <c r="Y33" s="133"/>
      <c r="Z33" s="133"/>
      <c r="AA33" s="133"/>
      <c r="AB33" s="133"/>
      <c r="AC33" s="133"/>
      <c r="AD33" s="133"/>
      <c r="AE33" s="133"/>
      <c r="AF33" s="133"/>
      <c r="AG33" s="133"/>
      <c r="AH33" s="345"/>
      <c r="AI33" s="345"/>
      <c r="AJ33" s="345"/>
      <c r="AK33" s="345"/>
      <c r="AL33" s="345"/>
      <c r="AM33" s="345"/>
      <c r="AN33" s="345"/>
      <c r="AO33" s="345"/>
      <c r="AP33" s="345"/>
      <c r="AQ33" s="345"/>
      <c r="AR33" s="343"/>
    </row>
    <row r="34" spans="1:44" x14ac:dyDescent="0.25">
      <c r="A34" s="245"/>
      <c r="N34" s="133"/>
      <c r="O34" s="133"/>
      <c r="P34" s="133"/>
      <c r="Q34" s="133"/>
      <c r="R34" s="133"/>
      <c r="S34" s="133"/>
      <c r="T34" s="133"/>
      <c r="U34" s="133"/>
      <c r="V34" s="133"/>
      <c r="W34" s="133"/>
      <c r="X34" s="133"/>
      <c r="Y34" s="133"/>
      <c r="Z34" s="133"/>
      <c r="AA34" s="133"/>
      <c r="AB34" s="133"/>
      <c r="AC34" s="133"/>
      <c r="AD34" s="133"/>
      <c r="AE34" s="133"/>
      <c r="AF34" s="133"/>
      <c r="AG34" s="133"/>
      <c r="AH34" s="344"/>
      <c r="AI34" s="352"/>
      <c r="AJ34" s="352"/>
      <c r="AK34" s="352"/>
      <c r="AL34" s="352"/>
      <c r="AM34" s="352"/>
      <c r="AN34" s="352"/>
      <c r="AO34" s="352"/>
      <c r="AP34" s="352"/>
      <c r="AQ34" s="352"/>
      <c r="AR34" s="343"/>
    </row>
    <row r="35" spans="1:44" ht="15" customHeight="1" x14ac:dyDescent="0.25">
      <c r="A35" s="342" t="s">
        <v>286</v>
      </c>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row>
    <row r="36" spans="1:44" ht="30" customHeight="1" x14ac:dyDescent="0.25">
      <c r="A36" s="341" t="s">
        <v>287</v>
      </c>
      <c r="N36" s="199"/>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row>
    <row r="37" spans="1:44" ht="45" customHeight="1" x14ac:dyDescent="0.25">
      <c r="A37" s="341" t="s">
        <v>290</v>
      </c>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row>
    <row r="38" spans="1:44" ht="30" customHeight="1" x14ac:dyDescent="0.25">
      <c r="A38" s="341" t="s">
        <v>288</v>
      </c>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row>
    <row r="39" spans="1:44" ht="60" customHeight="1" x14ac:dyDescent="0.25">
      <c r="A39" s="341" t="s">
        <v>303</v>
      </c>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row>
    <row r="40" spans="1:44" x14ac:dyDescent="0.25">
      <c r="A40" s="244" t="s">
        <v>293</v>
      </c>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row>
    <row r="41" spans="1:44" ht="45" customHeight="1" x14ac:dyDescent="0.25">
      <c r="A41" s="244"/>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row>
    <row r="42" spans="1:44" x14ac:dyDescent="0.25">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row>
    <row r="43" spans="1:44" x14ac:dyDescent="0.25">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row>
    <row r="44" spans="1:44" ht="15" customHeight="1" x14ac:dyDescent="0.25">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row>
    <row r="45" spans="1:44" x14ac:dyDescent="0.25">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row>
    <row r="46" spans="1:44" ht="15" customHeight="1" x14ac:dyDescent="0.25">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row>
    <row r="47" spans="1:44" x14ac:dyDescent="0.25">
      <c r="N47" s="133"/>
    </row>
    <row r="48" spans="1:44" ht="15" customHeight="1" x14ac:dyDescent="0.25">
      <c r="A48" s="134"/>
    </row>
  </sheetData>
  <mergeCells count="18">
    <mergeCell ref="D3:F3"/>
    <mergeCell ref="H3:J3"/>
    <mergeCell ref="K3:M3"/>
    <mergeCell ref="T3:V3"/>
    <mergeCell ref="Q3:S3"/>
    <mergeCell ref="AR3:AT3"/>
    <mergeCell ref="AU3:AW3"/>
    <mergeCell ref="BA3:BC3"/>
    <mergeCell ref="BD3:BF3"/>
    <mergeCell ref="N3:P3"/>
    <mergeCell ref="AX3:AZ3"/>
    <mergeCell ref="AI3:AK3"/>
    <mergeCell ref="AO3:AQ3"/>
    <mergeCell ref="AF3:AH3"/>
    <mergeCell ref="W3:Y3"/>
    <mergeCell ref="Z3:AB3"/>
    <mergeCell ref="AC3:AE3"/>
    <mergeCell ref="AL3:AN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55"/>
  <sheetViews>
    <sheetView workbookViewId="0">
      <pane xSplit="1" ySplit="2" topLeftCell="BM33" activePane="bottomRight" state="frozen"/>
      <selection pane="topRight" activeCell="B1" sqref="B1"/>
      <selection pane="bottomLeft" activeCell="A3" sqref="A3"/>
      <selection pane="bottomRight" activeCell="BM176" sqref="BM176"/>
    </sheetView>
  </sheetViews>
  <sheetFormatPr defaultRowHeight="18.75" x14ac:dyDescent="0.25"/>
  <cols>
    <col min="1" max="1" width="67.42578125" style="26" customWidth="1"/>
    <col min="2" max="2" width="11" style="46" bestFit="1" customWidth="1"/>
    <col min="3" max="3" width="10" style="46" bestFit="1" customWidth="1"/>
    <col min="4" max="5" width="11" style="46" bestFit="1" customWidth="1"/>
    <col min="6" max="6" width="10" style="46" bestFit="1" customWidth="1"/>
    <col min="7" max="7" width="11" style="46" bestFit="1" customWidth="1"/>
    <col min="8" max="8" width="10" style="46" bestFit="1" customWidth="1"/>
    <col min="9" max="9" width="11" style="46" bestFit="1" customWidth="1"/>
    <col min="10" max="10" width="10" style="46" bestFit="1" customWidth="1"/>
    <col min="11" max="11" width="8.5703125" style="5" bestFit="1" customWidth="1"/>
    <col min="12" max="12" width="11.5703125" style="46" bestFit="1" customWidth="1"/>
    <col min="13" max="13" width="8.5703125" style="5" bestFit="1" customWidth="1"/>
    <col min="14" max="14" width="7.5703125" style="5" bestFit="1" customWidth="1"/>
    <col min="15" max="15" width="8.5703125" style="5" bestFit="1" customWidth="1"/>
    <col min="16" max="16" width="4.5703125" style="5" bestFit="1" customWidth="1"/>
    <col min="17" max="18" width="11.5703125" style="46" bestFit="1" customWidth="1"/>
    <col min="19" max="19" width="8.5703125" style="5" bestFit="1" customWidth="1"/>
    <col min="20" max="20" width="11.5703125" style="58" bestFit="1" customWidth="1"/>
    <col min="21" max="23" width="8.5703125" style="4" bestFit="1" customWidth="1"/>
    <col min="24" max="24" width="7.5703125" style="4" bestFit="1" customWidth="1"/>
    <col min="25" max="27" width="8.5703125" style="4" bestFit="1" customWidth="1"/>
    <col min="28" max="28" width="4.5703125" style="4" bestFit="1" customWidth="1"/>
    <col min="29" max="29" width="9" style="4" bestFit="1" customWidth="1"/>
    <col min="30" max="30" width="7.5703125" style="4" bestFit="1" customWidth="1"/>
    <col min="31" max="31" width="8.5703125" style="5" bestFit="1" customWidth="1"/>
    <col min="32" max="32" width="11" style="25" bestFit="1" customWidth="1"/>
    <col min="33" max="33" width="10" style="25" bestFit="1" customWidth="1"/>
    <col min="34" max="34" width="11" style="25" bestFit="1" customWidth="1"/>
    <col min="35" max="45" width="9.140625" style="25"/>
    <col min="46" max="46" width="9.140625" style="73"/>
    <col min="47" max="48" width="9.140625" style="25"/>
    <col min="49" max="49" width="9.140625" style="25" customWidth="1"/>
    <col min="50" max="54" width="9.140625" style="25"/>
    <col min="55" max="58" width="9.140625" style="373"/>
    <col min="59" max="59" width="9.140625" style="25"/>
    <col min="60" max="60" width="9.5703125" style="25" bestFit="1" customWidth="1"/>
    <col min="61" max="61" width="9.140625" style="373"/>
    <col min="62" max="62" width="10.140625" style="25" bestFit="1" customWidth="1"/>
    <col min="63" max="70" width="9.140625" style="25"/>
    <col min="71" max="71" width="10.140625" style="25" bestFit="1" customWidth="1"/>
    <col min="72" max="73" width="9.140625" style="25"/>
    <col min="74" max="74" width="10" style="25" bestFit="1" customWidth="1"/>
    <col min="75" max="16384" width="9.140625" style="25"/>
  </cols>
  <sheetData>
    <row r="1" spans="1:77" customFormat="1" ht="33.75" customHeight="1" x14ac:dyDescent="0.25">
      <c r="A1" s="2" t="s">
        <v>159</v>
      </c>
      <c r="B1" s="509" t="s">
        <v>183</v>
      </c>
      <c r="C1" s="510"/>
      <c r="D1" s="511"/>
      <c r="E1" s="509" t="s">
        <v>172</v>
      </c>
      <c r="F1" s="510"/>
      <c r="G1" s="510"/>
      <c r="H1" s="511"/>
      <c r="I1" s="509" t="s">
        <v>173</v>
      </c>
      <c r="J1" s="510"/>
      <c r="K1" s="510"/>
      <c r="L1" s="511"/>
      <c r="M1" s="512" t="s">
        <v>174</v>
      </c>
      <c r="N1" s="513"/>
      <c r="O1" s="513"/>
      <c r="P1" s="514"/>
      <c r="Q1" s="512" t="s">
        <v>184</v>
      </c>
      <c r="R1" s="513"/>
      <c r="S1" s="513"/>
      <c r="T1" s="514"/>
      <c r="U1" s="512" t="s">
        <v>185</v>
      </c>
      <c r="V1" s="513"/>
      <c r="W1" s="513"/>
      <c r="X1" s="514"/>
      <c r="Y1" s="512" t="s">
        <v>253</v>
      </c>
      <c r="Z1" s="513"/>
      <c r="AA1" s="513"/>
      <c r="AB1" s="514"/>
      <c r="AC1" s="512" t="s">
        <v>177</v>
      </c>
      <c r="AD1" s="513"/>
      <c r="AE1" s="514"/>
      <c r="AF1" s="512" t="s">
        <v>254</v>
      </c>
      <c r="AG1" s="513"/>
      <c r="AH1" s="514"/>
      <c r="AI1" s="512" t="s">
        <v>311</v>
      </c>
      <c r="AJ1" s="513"/>
      <c r="AK1" s="514"/>
      <c r="AL1" s="515" t="s">
        <v>256</v>
      </c>
      <c r="AM1" s="516"/>
      <c r="AN1" s="517"/>
      <c r="AO1" s="515" t="s">
        <v>310</v>
      </c>
      <c r="AP1" s="516"/>
      <c r="AQ1" s="517"/>
      <c r="AR1" s="515" t="s">
        <v>322</v>
      </c>
      <c r="AS1" s="516"/>
      <c r="AT1" s="517"/>
      <c r="AU1" s="518" t="s">
        <v>318</v>
      </c>
      <c r="AV1" s="519"/>
      <c r="AW1" s="520"/>
      <c r="AX1" s="518" t="s">
        <v>319</v>
      </c>
      <c r="AY1" s="519"/>
      <c r="AZ1" s="520"/>
      <c r="BA1" s="518" t="s">
        <v>323</v>
      </c>
      <c r="BB1" s="519"/>
      <c r="BC1" s="520"/>
      <c r="BD1" s="518" t="s">
        <v>330</v>
      </c>
      <c r="BE1" s="519"/>
      <c r="BF1" s="520"/>
      <c r="BG1" s="518" t="s">
        <v>324</v>
      </c>
      <c r="BH1" s="519"/>
      <c r="BI1" s="520"/>
      <c r="BJ1" s="521" t="s">
        <v>332</v>
      </c>
      <c r="BK1" s="522"/>
      <c r="BL1" s="523"/>
      <c r="BM1" s="521" t="s">
        <v>341</v>
      </c>
      <c r="BN1" s="522"/>
      <c r="BO1" s="523"/>
      <c r="BP1" s="518" t="s">
        <v>331</v>
      </c>
      <c r="BQ1" s="519"/>
      <c r="BR1" s="520"/>
      <c r="BS1" s="518" t="s">
        <v>342</v>
      </c>
      <c r="BT1" s="519"/>
      <c r="BU1" s="520"/>
      <c r="BV1" s="518" t="s">
        <v>343</v>
      </c>
      <c r="BW1" s="519"/>
      <c r="BX1" s="520"/>
    </row>
    <row r="2" spans="1:77" customFormat="1" x14ac:dyDescent="0.25">
      <c r="A2" s="1"/>
      <c r="B2" s="24" t="s">
        <v>179</v>
      </c>
      <c r="C2" s="24" t="s">
        <v>180</v>
      </c>
      <c r="D2" s="286" t="s">
        <v>181</v>
      </c>
      <c r="E2" s="286" t="s">
        <v>179</v>
      </c>
      <c r="F2" s="286" t="s">
        <v>180</v>
      </c>
      <c r="G2" s="286" t="s">
        <v>181</v>
      </c>
      <c r="H2" s="286" t="s">
        <v>182</v>
      </c>
      <c r="I2" s="286" t="s">
        <v>179</v>
      </c>
      <c r="J2" s="286" t="s">
        <v>180</v>
      </c>
      <c r="K2" s="286" t="s">
        <v>181</v>
      </c>
      <c r="L2" s="59" t="s">
        <v>182</v>
      </c>
      <c r="M2" s="285" t="s">
        <v>179</v>
      </c>
      <c r="N2" s="285" t="s">
        <v>180</v>
      </c>
      <c r="O2" s="285" t="s">
        <v>181</v>
      </c>
      <c r="P2" s="285" t="s">
        <v>182</v>
      </c>
      <c r="Q2" s="51" t="s">
        <v>179</v>
      </c>
      <c r="R2" s="44" t="s">
        <v>180</v>
      </c>
      <c r="S2" s="285" t="s">
        <v>181</v>
      </c>
      <c r="T2" s="51" t="s">
        <v>182</v>
      </c>
      <c r="U2" s="285" t="s">
        <v>179</v>
      </c>
      <c r="V2" s="285" t="s">
        <v>180</v>
      </c>
      <c r="W2" s="285" t="s">
        <v>181</v>
      </c>
      <c r="X2" s="3" t="s">
        <v>182</v>
      </c>
      <c r="Y2" s="36" t="s">
        <v>179</v>
      </c>
      <c r="Z2" s="285" t="s">
        <v>180</v>
      </c>
      <c r="AA2" s="287" t="s">
        <v>181</v>
      </c>
      <c r="AB2" s="287" t="s">
        <v>182</v>
      </c>
      <c r="AC2" s="287" t="s">
        <v>186</v>
      </c>
      <c r="AD2" s="285" t="s">
        <v>187</v>
      </c>
      <c r="AE2" s="285" t="s">
        <v>181</v>
      </c>
      <c r="AF2" s="285" t="s">
        <v>186</v>
      </c>
      <c r="AG2" s="285" t="s">
        <v>187</v>
      </c>
      <c r="AH2" s="285" t="s">
        <v>181</v>
      </c>
      <c r="AI2" s="285" t="s">
        <v>186</v>
      </c>
      <c r="AJ2" s="285" t="s">
        <v>187</v>
      </c>
      <c r="AK2" s="285" t="s">
        <v>181</v>
      </c>
      <c r="AL2" s="285" t="s">
        <v>186</v>
      </c>
      <c r="AM2" s="285" t="s">
        <v>187</v>
      </c>
      <c r="AN2" s="285" t="s">
        <v>181</v>
      </c>
      <c r="AO2" s="285" t="s">
        <v>186</v>
      </c>
      <c r="AP2" s="285" t="s">
        <v>187</v>
      </c>
      <c r="AQ2" s="285" t="s">
        <v>181</v>
      </c>
      <c r="AR2" s="285" t="s">
        <v>186</v>
      </c>
      <c r="AS2" s="285" t="s">
        <v>187</v>
      </c>
      <c r="AT2" s="285" t="s">
        <v>181</v>
      </c>
      <c r="AU2" s="285" t="s">
        <v>186</v>
      </c>
      <c r="AV2" s="285" t="s">
        <v>187</v>
      </c>
      <c r="AW2" s="285" t="s">
        <v>181</v>
      </c>
      <c r="AX2" s="285" t="s">
        <v>186</v>
      </c>
      <c r="AY2" s="285" t="s">
        <v>187</v>
      </c>
      <c r="AZ2" s="285" t="s">
        <v>181</v>
      </c>
      <c r="BA2" s="285" t="s">
        <v>186</v>
      </c>
      <c r="BB2" s="285" t="s">
        <v>187</v>
      </c>
      <c r="BC2" s="356" t="s">
        <v>181</v>
      </c>
      <c r="BD2" s="285" t="s">
        <v>186</v>
      </c>
      <c r="BE2" s="285" t="s">
        <v>187</v>
      </c>
      <c r="BF2" s="413" t="s">
        <v>181</v>
      </c>
      <c r="BG2" s="413" t="s">
        <v>186</v>
      </c>
      <c r="BH2" s="413" t="s">
        <v>187</v>
      </c>
      <c r="BI2" s="413" t="s">
        <v>181</v>
      </c>
      <c r="BJ2" s="285" t="s">
        <v>186</v>
      </c>
      <c r="BK2" s="285" t="s">
        <v>187</v>
      </c>
      <c r="BL2" s="413" t="s">
        <v>181</v>
      </c>
      <c r="BM2" s="285" t="s">
        <v>186</v>
      </c>
      <c r="BN2" s="285" t="s">
        <v>187</v>
      </c>
      <c r="BO2" s="454" t="s">
        <v>181</v>
      </c>
      <c r="BP2" s="413" t="s">
        <v>186</v>
      </c>
      <c r="BQ2" s="413" t="s">
        <v>187</v>
      </c>
      <c r="BR2" s="413" t="s">
        <v>181</v>
      </c>
      <c r="BS2" s="454" t="s">
        <v>186</v>
      </c>
      <c r="BT2" s="454" t="s">
        <v>187</v>
      </c>
      <c r="BU2" s="454" t="s">
        <v>181</v>
      </c>
      <c r="BV2" s="454" t="s">
        <v>186</v>
      </c>
      <c r="BW2" s="454" t="s">
        <v>187</v>
      </c>
      <c r="BX2" s="454" t="s">
        <v>181</v>
      </c>
    </row>
    <row r="3" spans="1:77" s="292" customFormat="1" x14ac:dyDescent="0.25">
      <c r="A3" s="292" t="s">
        <v>178</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C3" s="371"/>
      <c r="BD3" s="371"/>
      <c r="BE3" s="371"/>
      <c r="BF3" s="371"/>
      <c r="BI3" s="371"/>
    </row>
    <row r="4" spans="1:77" customFormat="1" ht="15.75" x14ac:dyDescent="0.25">
      <c r="A4" s="34" t="s">
        <v>189</v>
      </c>
      <c r="B4" s="30">
        <v>7121.8005999999996</v>
      </c>
      <c r="C4" s="30">
        <v>4396.9260000000004</v>
      </c>
      <c r="D4" s="9">
        <v>11518.7266</v>
      </c>
      <c r="E4" s="9">
        <v>7913.8945000000003</v>
      </c>
      <c r="F4" s="9">
        <v>5700.6548000000003</v>
      </c>
      <c r="G4" s="9">
        <v>13614.549300000001</v>
      </c>
      <c r="H4" s="9">
        <v>1296.7094</v>
      </c>
      <c r="I4" s="9">
        <v>6472.3388999999997</v>
      </c>
      <c r="J4" s="9">
        <v>4381.9447</v>
      </c>
      <c r="K4" s="75">
        <v>10854.283600000001</v>
      </c>
      <c r="L4" s="76">
        <v>2615.0001000000002</v>
      </c>
      <c r="M4" s="75">
        <f>6181.4948+0.0734</f>
        <v>6181.5682000000006</v>
      </c>
      <c r="N4" s="75">
        <v>4335.8218999999999</v>
      </c>
      <c r="O4" s="75">
        <f>N4+M4</f>
        <v>10517.390100000001</v>
      </c>
      <c r="P4" s="75" t="s">
        <v>188</v>
      </c>
      <c r="Q4" s="77">
        <v>5990.6710000000003</v>
      </c>
      <c r="R4" s="75">
        <v>5797.0486000000001</v>
      </c>
      <c r="S4" s="75">
        <v>11787.7196</v>
      </c>
      <c r="T4" s="76">
        <v>3172.5907000000002</v>
      </c>
      <c r="U4" s="75">
        <f>5348.1881+0.0721</f>
        <v>5348.2602000000006</v>
      </c>
      <c r="V4" s="75">
        <v>5693.1185999999998</v>
      </c>
      <c r="W4" s="75">
        <f>V4+U4</f>
        <v>11041.3788</v>
      </c>
      <c r="X4" s="78"/>
      <c r="Y4" s="78">
        <f>5111.0663+0.0703</f>
        <v>5111.1366000000007</v>
      </c>
      <c r="Z4" s="78">
        <v>5536.4813000000004</v>
      </c>
      <c r="AA4" s="78">
        <f>SUM(Y4:Z4)</f>
        <v>10647.617900000001</v>
      </c>
      <c r="AB4" s="78"/>
      <c r="AC4" s="78">
        <f>7985.9583+0.0017</f>
        <v>7985.96</v>
      </c>
      <c r="AD4" s="75">
        <v>2984.7962000000002</v>
      </c>
      <c r="AE4" s="75">
        <f>AD4+AC4</f>
        <v>10970.7562</v>
      </c>
      <c r="AF4" s="191">
        <f>7425.503+5.2154</f>
        <v>7430.7183999999997</v>
      </c>
      <c r="AG4" s="75">
        <v>3780.5463</v>
      </c>
      <c r="AH4" s="191">
        <f>SUM(AF4:AG4)</f>
        <v>11211.2647</v>
      </c>
      <c r="AI4" s="191">
        <v>7033.7932000000001</v>
      </c>
      <c r="AJ4" s="191">
        <v>3606.9209999999998</v>
      </c>
      <c r="AK4" s="191">
        <f>SUM(AI4:AJ4)</f>
        <v>10640.7142</v>
      </c>
      <c r="AL4" s="191">
        <f>8596.7699+0.0017</f>
        <v>8596.7716</v>
      </c>
      <c r="AM4" s="191">
        <v>4663.4002</v>
      </c>
      <c r="AN4" s="191">
        <f>SUM(AL4:AM4)</f>
        <v>13260.1718</v>
      </c>
      <c r="AO4" s="191">
        <v>8940.3353000000006</v>
      </c>
      <c r="AP4" s="191">
        <v>5166.0201999999999</v>
      </c>
      <c r="AQ4" s="191">
        <f t="shared" ref="AQ4:AQ12" si="0">SUM(AO4:AP4)</f>
        <v>14106.355500000001</v>
      </c>
      <c r="AR4" s="191">
        <v>8510.5490000000009</v>
      </c>
      <c r="AS4" s="191">
        <v>5057.1427000000003</v>
      </c>
      <c r="AT4" s="359">
        <f>SUM(AR4:AS4)</f>
        <v>13567.691700000001</v>
      </c>
      <c r="AU4" s="191">
        <v>10924.1086</v>
      </c>
      <c r="AV4" s="191">
        <v>4734.6773999999996</v>
      </c>
      <c r="AW4" s="191">
        <f t="shared" ref="AW4:AW12" si="1">SUM(AU4:AV4)</f>
        <v>15658.786</v>
      </c>
      <c r="AX4" s="191">
        <v>12856.9869</v>
      </c>
      <c r="AY4" s="191">
        <v>3246.6774</v>
      </c>
      <c r="AZ4" s="191">
        <f>SUM(AX4:AY4)</f>
        <v>16103.6643</v>
      </c>
      <c r="BA4" s="190">
        <v>10786.7772</v>
      </c>
      <c r="BB4" s="190">
        <v>2632.8566999999998</v>
      </c>
      <c r="BC4" s="356">
        <f>SUM(BA4:BB4)</f>
        <v>13419.633900000001</v>
      </c>
      <c r="BD4" s="413">
        <v>9914.3186999999998</v>
      </c>
      <c r="BE4" s="413">
        <v>2484.1329999999998</v>
      </c>
      <c r="BF4" s="413">
        <f>SUM(BD4:BE4)</f>
        <v>12398.4517</v>
      </c>
      <c r="BG4" s="191">
        <v>12931.335499999999</v>
      </c>
      <c r="BH4" s="191">
        <v>3082.3024</v>
      </c>
      <c r="BI4" s="356">
        <f>SUM(BG4:BH4)</f>
        <v>16013.6379</v>
      </c>
      <c r="BJ4" s="416">
        <v>11057.602800000001</v>
      </c>
      <c r="BK4" s="416">
        <v>2996.4285</v>
      </c>
      <c r="BL4">
        <f>SUM(BJ4:BK4)</f>
        <v>14054.031300000001</v>
      </c>
      <c r="BM4" s="417">
        <v>10387.200199999999</v>
      </c>
      <c r="BN4" s="417">
        <v>2402.1664000000001</v>
      </c>
      <c r="BO4" s="429">
        <f>SUM(BM4:BN4)</f>
        <v>12789.366599999999</v>
      </c>
      <c r="BP4" s="417">
        <v>13682.697899999999</v>
      </c>
      <c r="BQ4" s="417">
        <v>3229.8252000000002</v>
      </c>
      <c r="BR4">
        <f>SUM(BP4:BQ4)</f>
        <v>16912.523099999999</v>
      </c>
      <c r="BS4">
        <v>14468.6718</v>
      </c>
      <c r="BT4">
        <v>3106.5594000000001</v>
      </c>
      <c r="BU4">
        <f>SUM(BS4:BT4)</f>
        <v>17575.231200000002</v>
      </c>
      <c r="BV4">
        <v>15898.278700000001</v>
      </c>
      <c r="BW4">
        <v>3660.1237999999998</v>
      </c>
      <c r="BX4">
        <f>SUM(BV4:BW4)</f>
        <v>19558.4025</v>
      </c>
    </row>
    <row r="5" spans="1:77" customFormat="1" ht="15.75" x14ac:dyDescent="0.25">
      <c r="A5" s="74" t="s">
        <v>170</v>
      </c>
      <c r="B5" s="30"/>
      <c r="C5" s="30"/>
      <c r="D5" s="9"/>
      <c r="E5" s="9"/>
      <c r="F5" s="9"/>
      <c r="G5" s="9"/>
      <c r="H5" s="9"/>
      <c r="I5" s="9"/>
      <c r="J5" s="9"/>
      <c r="K5" s="75"/>
      <c r="L5" s="76"/>
      <c r="M5" s="75"/>
      <c r="N5" s="75"/>
      <c r="O5" s="75"/>
      <c r="P5" s="75"/>
      <c r="Q5" s="77"/>
      <c r="R5" s="75"/>
      <c r="S5" s="75"/>
      <c r="T5" s="76"/>
      <c r="U5" s="75"/>
      <c r="V5" s="75"/>
      <c r="W5" s="75"/>
      <c r="X5" s="78"/>
      <c r="Y5" s="78"/>
      <c r="Z5" s="78"/>
      <c r="AA5" s="78"/>
      <c r="AB5" s="78"/>
      <c r="AC5" s="78"/>
      <c r="AD5" s="75"/>
      <c r="AE5" s="75"/>
      <c r="AF5" s="191"/>
      <c r="AG5" s="75"/>
      <c r="AH5" s="191"/>
      <c r="AI5" s="191"/>
      <c r="AJ5" s="191"/>
      <c r="AK5" s="191"/>
      <c r="AL5" s="191"/>
      <c r="AM5" s="191"/>
      <c r="AN5" s="191"/>
      <c r="AO5" s="191"/>
      <c r="AP5" s="191"/>
      <c r="AQ5" s="191"/>
      <c r="AR5" s="191"/>
      <c r="AS5" s="191"/>
      <c r="AT5" s="359"/>
      <c r="AU5" s="191"/>
      <c r="AV5" s="191"/>
      <c r="AW5" s="191"/>
      <c r="AX5" s="191"/>
      <c r="AY5" s="191"/>
      <c r="AZ5" s="191"/>
      <c r="BC5" s="372"/>
      <c r="BD5" s="372"/>
      <c r="BE5" s="372"/>
      <c r="BF5" s="372"/>
      <c r="BI5" s="372"/>
      <c r="BM5" s="429"/>
      <c r="BN5" s="429"/>
      <c r="BO5" s="429"/>
    </row>
    <row r="6" spans="1:77" customFormat="1" ht="15" x14ac:dyDescent="0.25">
      <c r="A6" s="230" t="s">
        <v>269</v>
      </c>
      <c r="B6" s="30"/>
      <c r="C6" s="30"/>
      <c r="D6" s="9"/>
      <c r="E6" s="9"/>
      <c r="F6" s="9"/>
      <c r="G6" s="9"/>
      <c r="H6" s="9"/>
      <c r="I6" s="9"/>
      <c r="J6" s="9"/>
      <c r="K6" s="75"/>
      <c r="L6" s="76"/>
      <c r="M6" s="75"/>
      <c r="N6" s="75"/>
      <c r="O6" s="75"/>
      <c r="P6" s="75"/>
      <c r="Q6" s="77"/>
      <c r="R6" s="75"/>
      <c r="S6" s="75"/>
      <c r="T6" s="76"/>
      <c r="U6" s="75"/>
      <c r="V6" s="75"/>
      <c r="W6" s="75"/>
      <c r="X6" s="78"/>
      <c r="Y6" s="78">
        <v>0</v>
      </c>
      <c r="Z6" s="78">
        <v>435.9973</v>
      </c>
      <c r="AA6" s="78">
        <f>SUM(Y6:Z6)</f>
        <v>435.9973</v>
      </c>
      <c r="AB6" s="78"/>
      <c r="AC6" s="78">
        <v>154.9956</v>
      </c>
      <c r="AD6" s="75">
        <v>283.03140000000002</v>
      </c>
      <c r="AE6" s="75">
        <f>AD6+AC6</f>
        <v>438.02700000000004</v>
      </c>
      <c r="AF6" s="191">
        <v>183.9</v>
      </c>
      <c r="AG6" s="75">
        <v>279.06650000000002</v>
      </c>
      <c r="AH6" s="191">
        <f>SUM(AF6:AG6)</f>
        <v>462.9665</v>
      </c>
      <c r="AI6" s="191">
        <v>178.0986</v>
      </c>
      <c r="AJ6" s="191">
        <v>270.93419999999998</v>
      </c>
      <c r="AK6" s="191">
        <f>SUM(AI6:AJ6)</f>
        <v>449.03279999999995</v>
      </c>
      <c r="AL6" s="191">
        <v>282.00009999999997</v>
      </c>
      <c r="AM6" s="191">
        <v>257.99990000000003</v>
      </c>
      <c r="AN6" s="191">
        <f>SUM(AL6:AM6)</f>
        <v>540</v>
      </c>
      <c r="AO6" s="191">
        <v>434.50009999999997</v>
      </c>
      <c r="AP6" s="191">
        <v>283.91019999999997</v>
      </c>
      <c r="AQ6" s="191">
        <f t="shared" si="0"/>
        <v>718.41030000000001</v>
      </c>
      <c r="AR6" s="191">
        <v>375.45760000000001</v>
      </c>
      <c r="AS6" s="191">
        <v>268.84750000000003</v>
      </c>
      <c r="AT6" s="359">
        <f>SUM(AR6:AS6)</f>
        <v>644.30510000000004</v>
      </c>
      <c r="AU6" s="191">
        <v>526.00009999999997</v>
      </c>
      <c r="AV6" s="191">
        <v>275.13709999999998</v>
      </c>
      <c r="AW6" s="191">
        <f t="shared" si="1"/>
        <v>801.13719999999989</v>
      </c>
      <c r="AX6" s="191">
        <v>526.00009999999997</v>
      </c>
      <c r="AY6" s="191">
        <v>275.13709999999998</v>
      </c>
      <c r="AZ6" s="191">
        <f>SUM(AX6:AY6)</f>
        <v>801.13719999999989</v>
      </c>
      <c r="BA6" s="190">
        <v>509</v>
      </c>
      <c r="BB6" s="190">
        <v>317.4615</v>
      </c>
      <c r="BC6" s="356">
        <f>SUM(BA6:BB6)</f>
        <v>826.4615</v>
      </c>
      <c r="BD6" s="413">
        <v>511.04399999999998</v>
      </c>
      <c r="BE6" s="413">
        <v>295.91019999999997</v>
      </c>
      <c r="BF6" s="413">
        <f>SUM(BD6:BE6)</f>
        <v>806.9541999999999</v>
      </c>
      <c r="BG6" s="191">
        <v>575</v>
      </c>
      <c r="BH6" s="191">
        <v>286.90199999999999</v>
      </c>
      <c r="BI6" s="356">
        <f>SUM(BG6:BH6)</f>
        <v>861.90200000000004</v>
      </c>
      <c r="BJ6" s="416">
        <v>256.60000000000002</v>
      </c>
      <c r="BK6" s="416">
        <v>414.57299999999998</v>
      </c>
      <c r="BL6">
        <f>SUM(BJ6:BK6)</f>
        <v>671.173</v>
      </c>
      <c r="BM6" s="417">
        <v>256.52089999999998</v>
      </c>
      <c r="BN6" s="417">
        <v>364.161</v>
      </c>
      <c r="BO6" s="429">
        <f>SUM(BM6:BN6)</f>
        <v>620.68190000000004</v>
      </c>
      <c r="BP6" s="417">
        <v>351.00009999999997</v>
      </c>
      <c r="BQ6" s="417">
        <v>339.95499999999998</v>
      </c>
      <c r="BR6">
        <f>SUM(BP6:BQ6)</f>
        <v>690.9550999999999</v>
      </c>
      <c r="BS6" s="382">
        <v>470.00009999999997</v>
      </c>
      <c r="BT6" s="382">
        <v>554.42949999999996</v>
      </c>
      <c r="BU6">
        <f>SUM(BS6:BT6)</f>
        <v>1024.4295999999999</v>
      </c>
      <c r="BV6" s="382">
        <v>362.00009999999997</v>
      </c>
      <c r="BW6" s="382">
        <v>563.66459999999995</v>
      </c>
      <c r="BX6">
        <f>SUM(BV6:BW6)</f>
        <v>925.66469999999993</v>
      </c>
    </row>
    <row r="7" spans="1:77" customFormat="1" ht="15" x14ac:dyDescent="0.25">
      <c r="A7" s="230" t="s">
        <v>270</v>
      </c>
      <c r="B7" s="30"/>
      <c r="C7" s="30"/>
      <c r="D7" s="9"/>
      <c r="E7" s="9"/>
      <c r="F7" s="9"/>
      <c r="G7" s="9"/>
      <c r="H7" s="9"/>
      <c r="I7" s="9"/>
      <c r="J7" s="9"/>
      <c r="K7" s="75"/>
      <c r="L7" s="76"/>
      <c r="M7" s="75"/>
      <c r="N7" s="75"/>
      <c r="O7" s="75"/>
      <c r="P7" s="75"/>
      <c r="Q7" s="77"/>
      <c r="R7" s="75"/>
      <c r="S7" s="75"/>
      <c r="T7" s="76"/>
      <c r="U7" s="75"/>
      <c r="V7" s="75"/>
      <c r="W7" s="75"/>
      <c r="X7" s="78"/>
      <c r="Y7" s="78"/>
      <c r="Z7" s="78"/>
      <c r="AA7" s="78"/>
      <c r="AB7" s="78"/>
      <c r="AC7" s="78"/>
      <c r="AD7" s="75"/>
      <c r="AE7" s="75"/>
      <c r="AF7" s="191"/>
      <c r="AG7" s="75"/>
      <c r="AH7" s="191"/>
      <c r="AI7" s="191"/>
      <c r="AJ7" s="191"/>
      <c r="AK7" s="191"/>
      <c r="AL7" s="191"/>
      <c r="AM7" s="191"/>
      <c r="AN7" s="191"/>
      <c r="AO7" s="191"/>
      <c r="AP7" s="191"/>
      <c r="AQ7" s="191"/>
      <c r="AR7" s="191"/>
      <c r="AS7" s="191"/>
      <c r="AT7" s="359"/>
      <c r="AU7" s="191"/>
      <c r="AV7" s="191"/>
      <c r="AW7" s="191"/>
      <c r="AX7" s="191"/>
      <c r="AY7" s="191"/>
      <c r="AZ7" s="191"/>
      <c r="BA7" s="191"/>
      <c r="BB7" s="191"/>
      <c r="BC7" s="356"/>
      <c r="BD7" s="413"/>
      <c r="BE7" s="413"/>
      <c r="BF7" s="413"/>
      <c r="BG7" s="191"/>
      <c r="BH7" s="191"/>
      <c r="BI7" s="356"/>
      <c r="BM7" s="429"/>
      <c r="BN7" s="429"/>
      <c r="BO7" s="429"/>
    </row>
    <row r="8" spans="1:77" customFormat="1" ht="15" x14ac:dyDescent="0.25">
      <c r="A8" s="229" t="s">
        <v>271</v>
      </c>
      <c r="B8" s="30"/>
      <c r="C8" s="30"/>
      <c r="D8" s="9"/>
      <c r="E8" s="9"/>
      <c r="F8" s="9"/>
      <c r="G8" s="9"/>
      <c r="H8" s="9"/>
      <c r="I8" s="9"/>
      <c r="J8" s="9"/>
      <c r="K8" s="75"/>
      <c r="L8" s="76"/>
      <c r="M8" s="75"/>
      <c r="N8" s="75"/>
      <c r="O8" s="75"/>
      <c r="P8" s="75"/>
      <c r="Q8" s="77"/>
      <c r="R8" s="75"/>
      <c r="S8" s="75"/>
      <c r="T8" s="76"/>
      <c r="U8" s="75"/>
      <c r="V8" s="75"/>
      <c r="W8" s="75"/>
      <c r="X8" s="78"/>
      <c r="Y8" s="78">
        <v>0</v>
      </c>
      <c r="Z8" s="78">
        <v>163.8999</v>
      </c>
      <c r="AA8" s="78">
        <f>SUM(Y8:Z8)</f>
        <v>163.8999</v>
      </c>
      <c r="AB8" s="78"/>
      <c r="AC8" s="78">
        <v>59.547899999999998</v>
      </c>
      <c r="AD8" s="75">
        <v>105.19159999999999</v>
      </c>
      <c r="AE8" s="75">
        <f>AD8+AC8</f>
        <v>164.73949999999999</v>
      </c>
      <c r="AF8" s="191">
        <v>55.4</v>
      </c>
      <c r="AG8" s="75">
        <v>83.6</v>
      </c>
      <c r="AH8" s="191">
        <f>SUM(AF8:AG8)</f>
        <v>139</v>
      </c>
      <c r="AI8" s="191">
        <v>53.7958</v>
      </c>
      <c r="AJ8" s="191">
        <v>81.114500000000007</v>
      </c>
      <c r="AK8" s="191">
        <f>SUM(AI8:AJ8)</f>
        <v>134.91030000000001</v>
      </c>
      <c r="AL8" s="191">
        <v>71</v>
      </c>
      <c r="AM8" s="191">
        <v>107.1</v>
      </c>
      <c r="AN8" s="191">
        <f>SUM(AL8:AM8)</f>
        <v>178.1</v>
      </c>
      <c r="AO8" s="191">
        <v>58</v>
      </c>
      <c r="AP8" s="191">
        <v>87</v>
      </c>
      <c r="AQ8" s="191">
        <f t="shared" si="0"/>
        <v>145</v>
      </c>
      <c r="AR8" s="191">
        <v>41.537599999999998</v>
      </c>
      <c r="AS8" s="191">
        <v>85.367500000000007</v>
      </c>
      <c r="AT8" s="359">
        <f>SUM(AR8:AS8)</f>
        <v>126.9051</v>
      </c>
      <c r="AU8" s="191">
        <v>67</v>
      </c>
      <c r="AV8" s="191">
        <v>114</v>
      </c>
      <c r="AW8" s="191">
        <f t="shared" si="1"/>
        <v>181</v>
      </c>
      <c r="AX8" s="191">
        <v>67</v>
      </c>
      <c r="AY8" s="191">
        <v>114</v>
      </c>
      <c r="AZ8" s="191">
        <f t="shared" ref="AZ8:AZ9" si="2">SUM(AX8:AY8)</f>
        <v>181</v>
      </c>
      <c r="BA8" s="190">
        <v>67</v>
      </c>
      <c r="BB8" s="190">
        <v>99</v>
      </c>
      <c r="BC8" s="356">
        <f>SUM(BA8:BB8)</f>
        <v>166</v>
      </c>
      <c r="BD8" s="413">
        <v>69.236500000000007</v>
      </c>
      <c r="BE8" s="413">
        <v>91.706500000000005</v>
      </c>
      <c r="BF8" s="413">
        <f>SUM(BD8:BE8)</f>
        <v>160.94300000000001</v>
      </c>
      <c r="BG8" s="191">
        <v>70</v>
      </c>
      <c r="BH8" s="191">
        <v>117</v>
      </c>
      <c r="BI8" s="356">
        <f>SUM(BG8:BH8)</f>
        <v>187</v>
      </c>
      <c r="BJ8" s="416">
        <v>51.65</v>
      </c>
      <c r="BK8" s="416">
        <v>126.5</v>
      </c>
      <c r="BL8">
        <f>SUM(BJ8:BK8)</f>
        <v>178.15</v>
      </c>
      <c r="BM8" s="417">
        <v>51.606499999999997</v>
      </c>
      <c r="BN8" s="417">
        <v>111.8395</v>
      </c>
      <c r="BO8" s="429">
        <f>SUM(BM8:BN8)</f>
        <v>163.446</v>
      </c>
      <c r="BP8" s="417">
        <v>108</v>
      </c>
      <c r="BQ8" s="417">
        <v>104</v>
      </c>
      <c r="BR8">
        <f>SUM(BP8:BQ8)</f>
        <v>212</v>
      </c>
      <c r="BS8" s="382">
        <v>130</v>
      </c>
      <c r="BT8" s="382">
        <v>144.75</v>
      </c>
      <c r="BU8">
        <f>SUM(BS8:BT8)</f>
        <v>274.75</v>
      </c>
      <c r="BV8" s="382">
        <v>85</v>
      </c>
      <c r="BW8" s="382">
        <v>144.6</v>
      </c>
      <c r="BX8">
        <f>SUM(BV8:BW8)</f>
        <v>229.6</v>
      </c>
    </row>
    <row r="9" spans="1:77" customFormat="1" ht="15" x14ac:dyDescent="0.25">
      <c r="A9" s="229" t="s">
        <v>272</v>
      </c>
      <c r="B9" s="30"/>
      <c r="C9" s="30"/>
      <c r="D9" s="9"/>
      <c r="E9" s="9"/>
      <c r="F9" s="9"/>
      <c r="G9" s="9"/>
      <c r="H9" s="9"/>
      <c r="I9" s="9"/>
      <c r="J9" s="9"/>
      <c r="K9" s="75"/>
      <c r="L9" s="76"/>
      <c r="M9" s="75"/>
      <c r="N9" s="75"/>
      <c r="O9" s="75"/>
      <c r="P9" s="75"/>
      <c r="Q9" s="77"/>
      <c r="R9" s="75"/>
      <c r="S9" s="75"/>
      <c r="T9" s="76"/>
      <c r="U9" s="75"/>
      <c r="V9" s="75"/>
      <c r="W9" s="75"/>
      <c r="X9" s="78"/>
      <c r="Y9" s="78">
        <v>0</v>
      </c>
      <c r="Z9" s="78">
        <v>0</v>
      </c>
      <c r="AA9" s="78">
        <f>SUM(Y9:Z9)</f>
        <v>0</v>
      </c>
      <c r="AB9" s="78"/>
      <c r="AC9" s="78">
        <v>0</v>
      </c>
      <c r="AD9" s="75">
        <v>0</v>
      </c>
      <c r="AE9" s="75">
        <f>AD9+AC9</f>
        <v>0</v>
      </c>
      <c r="AF9" s="191">
        <v>0</v>
      </c>
      <c r="AG9" s="75">
        <v>0</v>
      </c>
      <c r="AH9" s="191">
        <f>SUM(AF9:AG9)</f>
        <v>0</v>
      </c>
      <c r="AI9" s="191">
        <v>0</v>
      </c>
      <c r="AJ9" s="191">
        <v>0</v>
      </c>
      <c r="AK9" s="191">
        <f>SUM(AI9:AJ9)</f>
        <v>0</v>
      </c>
      <c r="AL9" s="191">
        <v>100</v>
      </c>
      <c r="AM9" s="191">
        <v>0</v>
      </c>
      <c r="AN9" s="191">
        <f>SUM(AL9:AM9)</f>
        <v>100</v>
      </c>
      <c r="AO9" s="191">
        <v>102</v>
      </c>
      <c r="AP9" s="191">
        <v>0</v>
      </c>
      <c r="AQ9" s="191">
        <f t="shared" si="0"/>
        <v>102</v>
      </c>
      <c r="AR9" s="191">
        <v>101.76819999999999</v>
      </c>
      <c r="AS9" s="191">
        <v>0</v>
      </c>
      <c r="AT9" s="359">
        <f>SUM(AR9:AS9)</f>
        <v>101.76819999999999</v>
      </c>
      <c r="AU9" s="191">
        <v>148</v>
      </c>
      <c r="AV9" s="191">
        <v>0</v>
      </c>
      <c r="AW9" s="191">
        <f t="shared" si="1"/>
        <v>148</v>
      </c>
      <c r="AX9" s="191">
        <v>148</v>
      </c>
      <c r="AY9" s="191">
        <v>0</v>
      </c>
      <c r="AZ9" s="191">
        <f t="shared" si="2"/>
        <v>148</v>
      </c>
      <c r="BA9" s="190">
        <v>131</v>
      </c>
      <c r="BB9" s="190">
        <v>0</v>
      </c>
      <c r="BC9" s="356">
        <f>SUM(BA9:BB9)</f>
        <v>131</v>
      </c>
      <c r="BD9" s="413">
        <v>129.64490000000001</v>
      </c>
      <c r="BE9" s="413">
        <v>0</v>
      </c>
      <c r="BF9" s="413">
        <f>SUM(BD9:BE9)</f>
        <v>129.64490000000001</v>
      </c>
      <c r="BG9" s="191">
        <v>167</v>
      </c>
      <c r="BH9" s="191">
        <v>0</v>
      </c>
      <c r="BI9" s="356">
        <f>SUM(BG9:BH9)</f>
        <v>167</v>
      </c>
      <c r="BJ9" s="416">
        <v>10</v>
      </c>
      <c r="BK9" s="416">
        <v>0</v>
      </c>
      <c r="BL9">
        <f>SUM(BJ9:BK9)</f>
        <v>10</v>
      </c>
      <c r="BM9" s="417">
        <v>1</v>
      </c>
      <c r="BN9" s="417">
        <v>0</v>
      </c>
      <c r="BO9" s="429">
        <f>SUM(BM9:BN9)</f>
        <v>1</v>
      </c>
      <c r="BP9" s="417">
        <v>1E-4</v>
      </c>
      <c r="BQ9" s="417">
        <v>0</v>
      </c>
      <c r="BR9">
        <f>SUM(BP9:BQ9)</f>
        <v>1E-4</v>
      </c>
      <c r="BS9" s="417">
        <v>1E-4</v>
      </c>
      <c r="BT9" s="417">
        <v>0</v>
      </c>
      <c r="BU9" s="429">
        <f>SUM(BS9:BT9)</f>
        <v>1E-4</v>
      </c>
      <c r="BV9" s="417">
        <v>1E-4</v>
      </c>
      <c r="BW9" s="417">
        <v>0</v>
      </c>
      <c r="BX9" s="429">
        <f>SUM(BV9:BW9)</f>
        <v>1E-4</v>
      </c>
      <c r="BY9" s="25"/>
    </row>
    <row r="10" spans="1:77" customFormat="1" ht="15" x14ac:dyDescent="0.25">
      <c r="A10" s="230" t="s">
        <v>273</v>
      </c>
      <c r="B10" s="30"/>
      <c r="C10" s="30"/>
      <c r="D10" s="9"/>
      <c r="E10" s="9"/>
      <c r="F10" s="9"/>
      <c r="G10" s="9"/>
      <c r="H10" s="9"/>
      <c r="I10" s="9"/>
      <c r="J10" s="9"/>
      <c r="K10" s="75"/>
      <c r="L10" s="76"/>
      <c r="M10" s="75"/>
      <c r="N10" s="75"/>
      <c r="O10" s="75"/>
      <c r="P10" s="75"/>
      <c r="Q10" s="77"/>
      <c r="R10" s="75"/>
      <c r="S10" s="75"/>
      <c r="T10" s="76"/>
      <c r="U10" s="75"/>
      <c r="V10" s="75"/>
      <c r="W10" s="75"/>
      <c r="X10" s="78"/>
      <c r="Y10" s="78"/>
      <c r="Z10" s="78"/>
      <c r="AA10" s="78"/>
      <c r="AB10" s="78"/>
      <c r="AC10" s="78"/>
      <c r="AD10" s="75"/>
      <c r="AE10" s="75"/>
      <c r="AF10" s="191"/>
      <c r="AG10" s="75"/>
      <c r="AH10" s="191"/>
      <c r="AI10" s="191"/>
      <c r="AJ10" s="191"/>
      <c r="AK10" s="191"/>
      <c r="AL10" s="191"/>
      <c r="AM10" s="191"/>
      <c r="AN10" s="191"/>
      <c r="AO10" s="191"/>
      <c r="AP10" s="191"/>
      <c r="AQ10" s="191"/>
      <c r="AR10" s="191"/>
      <c r="AS10" s="191"/>
      <c r="AT10" s="359"/>
      <c r="AU10" s="191"/>
      <c r="AV10" s="191"/>
      <c r="AW10" s="191"/>
      <c r="AX10" s="191"/>
      <c r="AY10" s="191"/>
      <c r="AZ10" s="191"/>
      <c r="BA10" s="191"/>
      <c r="BB10" s="191"/>
      <c r="BC10" s="356"/>
      <c r="BD10" s="413"/>
      <c r="BE10" s="413"/>
      <c r="BF10" s="413"/>
      <c r="BG10" s="191"/>
      <c r="BH10" s="191"/>
      <c r="BI10" s="356"/>
      <c r="BM10" s="429"/>
      <c r="BN10" s="429"/>
      <c r="BO10" s="429"/>
    </row>
    <row r="11" spans="1:77" customFormat="1" ht="15" x14ac:dyDescent="0.25">
      <c r="A11" s="229" t="s">
        <v>274</v>
      </c>
      <c r="B11" s="30"/>
      <c r="C11" s="30"/>
      <c r="D11" s="9"/>
      <c r="E11" s="9"/>
      <c r="F11" s="9"/>
      <c r="G11" s="9"/>
      <c r="H11" s="9"/>
      <c r="I11" s="9"/>
      <c r="J11" s="9"/>
      <c r="K11" s="75"/>
      <c r="L11" s="76"/>
      <c r="M11" s="75"/>
      <c r="N11" s="75"/>
      <c r="O11" s="75"/>
      <c r="P11" s="75"/>
      <c r="Q11" s="77"/>
      <c r="R11" s="75"/>
      <c r="S11" s="75"/>
      <c r="T11" s="76"/>
      <c r="U11" s="75"/>
      <c r="V11" s="75"/>
      <c r="W11" s="75"/>
      <c r="X11" s="78"/>
      <c r="Y11" s="78">
        <v>0</v>
      </c>
      <c r="Z11" s="78">
        <v>105.8432</v>
      </c>
      <c r="AA11" s="78">
        <f>SUM(Y11:Z11)</f>
        <v>105.8432</v>
      </c>
      <c r="AB11" s="78"/>
      <c r="AC11" s="78">
        <v>31.5578</v>
      </c>
      <c r="AD11" s="75">
        <v>74.9422</v>
      </c>
      <c r="AE11" s="75">
        <f>AD11+AC11</f>
        <v>106.5</v>
      </c>
      <c r="AF11" s="191">
        <v>42.4</v>
      </c>
      <c r="AG11" s="75">
        <v>64.900000000000006</v>
      </c>
      <c r="AH11" s="191">
        <f>SUM(AF11:AG11)</f>
        <v>107.30000000000001</v>
      </c>
      <c r="AI11" s="191">
        <v>40.697899999999997</v>
      </c>
      <c r="AJ11" s="191">
        <v>61.229100000000003</v>
      </c>
      <c r="AK11" s="191">
        <f>SUM(AI11:AJ11)</f>
        <v>101.92699999999999</v>
      </c>
      <c r="AL11" s="191">
        <v>64</v>
      </c>
      <c r="AM11" s="191">
        <v>97.9</v>
      </c>
      <c r="AN11" s="191">
        <f>SUM(AL11:AM11)</f>
        <v>161.9</v>
      </c>
      <c r="AO11" s="191">
        <v>44</v>
      </c>
      <c r="AP11" s="191">
        <v>67</v>
      </c>
      <c r="AQ11" s="191">
        <f t="shared" si="0"/>
        <v>111</v>
      </c>
      <c r="AR11" s="191">
        <v>31.881</v>
      </c>
      <c r="AS11" s="191">
        <v>65.317599999999999</v>
      </c>
      <c r="AT11" s="359">
        <f>SUM(AR11:AS11)</f>
        <v>97.198599999999999</v>
      </c>
      <c r="AU11" s="191">
        <v>61</v>
      </c>
      <c r="AV11" s="191">
        <v>104</v>
      </c>
      <c r="AW11" s="191">
        <f t="shared" si="1"/>
        <v>165</v>
      </c>
      <c r="AX11" s="191">
        <v>61</v>
      </c>
      <c r="AY11" s="191">
        <v>104</v>
      </c>
      <c r="AZ11" s="191">
        <f t="shared" ref="AZ11" si="3">SUM(AX11:AY11)</f>
        <v>165</v>
      </c>
      <c r="BA11" s="190">
        <v>45</v>
      </c>
      <c r="BB11" s="190">
        <v>76</v>
      </c>
      <c r="BC11" s="356">
        <f>SUM(BA11:BB11)</f>
        <v>121</v>
      </c>
      <c r="BD11" s="413">
        <v>45.614100000000001</v>
      </c>
      <c r="BE11" s="413">
        <v>70.354900000000001</v>
      </c>
      <c r="BF11" s="413">
        <f>SUM(BD11:BE11)</f>
        <v>115.96899999999999</v>
      </c>
      <c r="BG11" s="191">
        <v>64</v>
      </c>
      <c r="BH11" s="191">
        <v>108</v>
      </c>
      <c r="BI11" s="356">
        <f>SUM(BG11:BH11)</f>
        <v>172</v>
      </c>
      <c r="BJ11" s="417">
        <v>45.25</v>
      </c>
      <c r="BK11" s="382">
        <v>90.5</v>
      </c>
      <c r="BL11">
        <f>SUM(BJ11:BK11)</f>
        <v>135.75</v>
      </c>
      <c r="BM11" s="382">
        <v>45.223399999999998</v>
      </c>
      <c r="BN11" s="382">
        <v>84.471100000000007</v>
      </c>
      <c r="BO11" s="429">
        <f>SUM(BM11:BN11)</f>
        <v>129.69450000000001</v>
      </c>
      <c r="BP11" s="382">
        <v>81</v>
      </c>
      <c r="BQ11" s="382">
        <v>78</v>
      </c>
      <c r="BR11">
        <f>SUM(BP11:BQ11)</f>
        <v>159</v>
      </c>
      <c r="BS11" s="382">
        <v>146.15</v>
      </c>
      <c r="BT11" s="382">
        <v>185.8075</v>
      </c>
      <c r="BU11">
        <f>SUM(BS11:BT11)</f>
        <v>331.95749999999998</v>
      </c>
      <c r="BV11" s="382">
        <v>120.8413</v>
      </c>
      <c r="BW11" s="382">
        <v>173.9427</v>
      </c>
      <c r="BX11" s="25">
        <f>SUM(BV11:BW11)</f>
        <v>294.78399999999999</v>
      </c>
    </row>
    <row r="12" spans="1:77" customFormat="1" ht="15" x14ac:dyDescent="0.25">
      <c r="A12" s="229" t="s">
        <v>275</v>
      </c>
      <c r="B12" s="30"/>
      <c r="C12" s="30"/>
      <c r="D12" s="9"/>
      <c r="E12" s="9"/>
      <c r="F12" s="9"/>
      <c r="G12" s="9"/>
      <c r="H12" s="9"/>
      <c r="I12" s="9"/>
      <c r="J12" s="9"/>
      <c r="K12" s="75"/>
      <c r="L12" s="76"/>
      <c r="M12" s="75"/>
      <c r="N12" s="75"/>
      <c r="O12" s="75"/>
      <c r="P12" s="75"/>
      <c r="Q12" s="77"/>
      <c r="R12" s="75"/>
      <c r="S12" s="75"/>
      <c r="T12" s="76"/>
      <c r="U12" s="75"/>
      <c r="V12" s="75"/>
      <c r="W12" s="75"/>
      <c r="X12" s="78"/>
      <c r="Y12" s="78">
        <v>0</v>
      </c>
      <c r="Z12" s="78">
        <v>0</v>
      </c>
      <c r="AA12" s="78">
        <f>SUM(Y12:Z12)</f>
        <v>0</v>
      </c>
      <c r="AB12" s="78"/>
      <c r="AC12" s="78">
        <v>0</v>
      </c>
      <c r="AD12" s="75">
        <v>0</v>
      </c>
      <c r="AE12" s="75">
        <f>AD12+AC12</f>
        <v>0</v>
      </c>
      <c r="AF12" s="191">
        <v>0</v>
      </c>
      <c r="AG12" s="75">
        <v>0</v>
      </c>
      <c r="AH12" s="191">
        <f>SUM(AF12:AG12)</f>
        <v>0</v>
      </c>
      <c r="AI12" s="191">
        <v>0</v>
      </c>
      <c r="AJ12" s="191">
        <v>0</v>
      </c>
      <c r="AK12" s="191">
        <f>SUM(AI12:AJ12)</f>
        <v>0</v>
      </c>
      <c r="AL12" s="191">
        <v>35</v>
      </c>
      <c r="AM12" s="191">
        <v>0</v>
      </c>
      <c r="AN12" s="191">
        <f>SUM(AL12:AM12)</f>
        <v>35</v>
      </c>
      <c r="AO12" s="191">
        <v>93.5</v>
      </c>
      <c r="AP12" s="191">
        <v>0</v>
      </c>
      <c r="AQ12" s="191">
        <f t="shared" si="0"/>
        <v>93.5</v>
      </c>
      <c r="AR12" s="191">
        <v>93.5</v>
      </c>
      <c r="AS12" s="191">
        <v>0</v>
      </c>
      <c r="AT12" s="359">
        <f>SUM(AR12:AS12)</f>
        <v>93.5</v>
      </c>
      <c r="AU12" s="191">
        <v>135</v>
      </c>
      <c r="AV12" s="191">
        <v>0</v>
      </c>
      <c r="AW12" s="191">
        <f t="shared" si="1"/>
        <v>135</v>
      </c>
      <c r="AX12" s="191">
        <v>135</v>
      </c>
      <c r="AY12" s="191">
        <v>0</v>
      </c>
      <c r="AZ12" s="191">
        <f>SUM(AX12:AY12)</f>
        <v>135</v>
      </c>
      <c r="BA12" s="190">
        <v>118</v>
      </c>
      <c r="BB12" s="190">
        <v>0</v>
      </c>
      <c r="BC12" s="356">
        <f>SUM(BA12:BB12)</f>
        <v>118</v>
      </c>
      <c r="BD12" s="413">
        <v>117.6315</v>
      </c>
      <c r="BE12" s="413">
        <v>0</v>
      </c>
      <c r="BF12" s="413">
        <f>SUM(BD12:BE12)</f>
        <v>117.6315</v>
      </c>
      <c r="BG12" s="191">
        <v>153</v>
      </c>
      <c r="BH12" s="191">
        <v>0</v>
      </c>
      <c r="BI12" s="356">
        <f>SUM(BG12:BH12)</f>
        <v>153</v>
      </c>
      <c r="BJ12" s="417">
        <v>7.5</v>
      </c>
      <c r="BK12" s="382">
        <v>0</v>
      </c>
      <c r="BL12">
        <f>SUM(BJ12:BK12)</f>
        <v>7.5</v>
      </c>
      <c r="BM12" s="382">
        <v>7.5</v>
      </c>
      <c r="BN12" s="382">
        <v>0</v>
      </c>
      <c r="BO12" s="429">
        <f>SUM(BM12:BN12)</f>
        <v>7.5</v>
      </c>
      <c r="BP12" s="382">
        <v>1E-4</v>
      </c>
      <c r="BQ12" s="382">
        <v>0</v>
      </c>
      <c r="BR12">
        <f>SUM(BP12:BQ12)</f>
        <v>1E-4</v>
      </c>
      <c r="BS12" s="382">
        <v>1E-4</v>
      </c>
      <c r="BT12" s="382">
        <v>0</v>
      </c>
      <c r="BU12" s="429">
        <f t="shared" ref="BU12" si="4">SUM(BS12:BT12)</f>
        <v>1E-4</v>
      </c>
      <c r="BV12" s="382">
        <v>1E-4</v>
      </c>
      <c r="BW12" s="382">
        <v>0</v>
      </c>
      <c r="BX12" s="429">
        <f t="shared" ref="BX12" si="5">SUM(BV12:BW12)</f>
        <v>1E-4</v>
      </c>
    </row>
    <row r="13" spans="1:77" customFormat="1" ht="15.75" x14ac:dyDescent="0.25">
      <c r="A13" s="211" t="s">
        <v>276</v>
      </c>
      <c r="B13" s="61"/>
      <c r="C13" s="61"/>
      <c r="D13" s="61"/>
      <c r="E13" s="61"/>
      <c r="F13" s="61"/>
      <c r="G13" s="61"/>
      <c r="H13" s="61"/>
      <c r="I13" s="61"/>
      <c r="J13" s="61"/>
      <c r="K13" s="80"/>
      <c r="L13" s="80"/>
      <c r="M13" s="80"/>
      <c r="N13" s="80"/>
      <c r="O13" s="80"/>
      <c r="P13" s="80"/>
      <c r="Q13" s="80"/>
      <c r="R13" s="80"/>
      <c r="S13" s="80"/>
      <c r="T13" s="80"/>
      <c r="U13" s="80"/>
      <c r="V13" s="80"/>
      <c r="W13" s="80"/>
      <c r="X13" s="80"/>
      <c r="Y13" s="80">
        <f>SUM(Y6:Y12)</f>
        <v>0</v>
      </c>
      <c r="Z13" s="80">
        <f>SUM(Z6:Z12)</f>
        <v>705.74040000000002</v>
      </c>
      <c r="AA13" s="80">
        <f>SUM(AA6:AA12)</f>
        <v>705.74040000000002</v>
      </c>
      <c r="AB13" s="80"/>
      <c r="AC13" s="80">
        <f t="shared" ref="AC13:AN13" si="6">SUM(AC6:AC12)</f>
        <v>246.10129999999998</v>
      </c>
      <c r="AD13" s="80">
        <f t="shared" si="6"/>
        <v>463.16520000000003</v>
      </c>
      <c r="AE13" s="80">
        <f t="shared" si="6"/>
        <v>709.26650000000006</v>
      </c>
      <c r="AF13" s="80">
        <f t="shared" si="6"/>
        <v>281.7</v>
      </c>
      <c r="AG13" s="80">
        <f t="shared" si="6"/>
        <v>427.56650000000002</v>
      </c>
      <c r="AH13" s="80">
        <f t="shared" si="6"/>
        <v>709.26649999999995</v>
      </c>
      <c r="AI13" s="106">
        <f t="shared" si="6"/>
        <v>272.59230000000002</v>
      </c>
      <c r="AJ13" s="80">
        <f t="shared" si="6"/>
        <v>413.27780000000001</v>
      </c>
      <c r="AK13" s="80">
        <f t="shared" si="6"/>
        <v>685.87009999999998</v>
      </c>
      <c r="AL13" s="106">
        <f t="shared" si="6"/>
        <v>552.00009999999997</v>
      </c>
      <c r="AM13" s="80">
        <f t="shared" si="6"/>
        <v>462.99990000000003</v>
      </c>
      <c r="AN13" s="80">
        <f t="shared" si="6"/>
        <v>1015</v>
      </c>
      <c r="AO13" s="106">
        <f t="shared" ref="AO13:BX13" si="7">SUM(AO6:AO12)</f>
        <v>732.00009999999997</v>
      </c>
      <c r="AP13" s="80">
        <f t="shared" si="7"/>
        <v>437.91019999999997</v>
      </c>
      <c r="AQ13" s="80">
        <f t="shared" si="7"/>
        <v>1169.9103</v>
      </c>
      <c r="AR13" s="80">
        <f t="shared" si="7"/>
        <v>644.14440000000002</v>
      </c>
      <c r="AS13" s="80">
        <f t="shared" si="7"/>
        <v>419.5326</v>
      </c>
      <c r="AT13" s="80">
        <f t="shared" si="7"/>
        <v>1063.6769999999999</v>
      </c>
      <c r="AU13" s="106">
        <f t="shared" si="7"/>
        <v>937.00009999999997</v>
      </c>
      <c r="AV13" s="80">
        <f t="shared" si="7"/>
        <v>493.13709999999998</v>
      </c>
      <c r="AW13" s="80">
        <f t="shared" si="7"/>
        <v>1430.1371999999999</v>
      </c>
      <c r="AX13" s="80">
        <f>SUM(AX6:AX12)</f>
        <v>937.00009999999997</v>
      </c>
      <c r="AY13" s="80">
        <f t="shared" si="7"/>
        <v>493.13709999999998</v>
      </c>
      <c r="AZ13" s="80">
        <f t="shared" si="7"/>
        <v>1430.1371999999999</v>
      </c>
      <c r="BA13" s="80">
        <f t="shared" si="7"/>
        <v>870</v>
      </c>
      <c r="BB13" s="80">
        <f t="shared" si="7"/>
        <v>492.4615</v>
      </c>
      <c r="BC13" s="363">
        <f t="shared" si="7"/>
        <v>1362.4614999999999</v>
      </c>
      <c r="BD13" s="80">
        <f t="shared" si="7"/>
        <v>873.17099999999994</v>
      </c>
      <c r="BE13" s="80">
        <f t="shared" si="7"/>
        <v>457.97159999999997</v>
      </c>
      <c r="BF13" s="80">
        <f t="shared" si="7"/>
        <v>1331.1425999999999</v>
      </c>
      <c r="BG13" s="80">
        <f t="shared" si="7"/>
        <v>1029</v>
      </c>
      <c r="BH13" s="80">
        <f t="shared" si="7"/>
        <v>511.90199999999999</v>
      </c>
      <c r="BI13" s="363">
        <f t="shared" si="7"/>
        <v>1540.902</v>
      </c>
      <c r="BJ13" s="363">
        <f t="shared" si="7"/>
        <v>371</v>
      </c>
      <c r="BK13" s="363">
        <f t="shared" si="7"/>
        <v>631.57299999999998</v>
      </c>
      <c r="BL13" s="363">
        <f t="shared" si="7"/>
        <v>1002.573</v>
      </c>
      <c r="BM13" s="363">
        <f t="shared" si="7"/>
        <v>361.85079999999994</v>
      </c>
      <c r="BN13" s="363">
        <f t="shared" si="7"/>
        <v>560.47159999999997</v>
      </c>
      <c r="BO13" s="363">
        <f t="shared" si="7"/>
        <v>922.32240000000002</v>
      </c>
      <c r="BP13" s="363">
        <f t="shared" si="7"/>
        <v>540.00029999999992</v>
      </c>
      <c r="BQ13" s="363">
        <f t="shared" si="7"/>
        <v>521.95499999999993</v>
      </c>
      <c r="BR13" s="363">
        <f t="shared" si="7"/>
        <v>1061.9552999999999</v>
      </c>
      <c r="BS13" s="363">
        <f t="shared" si="7"/>
        <v>746.1502999999999</v>
      </c>
      <c r="BT13" s="363">
        <f t="shared" si="7"/>
        <v>884.98699999999997</v>
      </c>
      <c r="BU13" s="363">
        <f t="shared" si="7"/>
        <v>1631.1372999999999</v>
      </c>
      <c r="BV13" s="363">
        <f t="shared" si="7"/>
        <v>567.84159999999997</v>
      </c>
      <c r="BW13" s="363">
        <f t="shared" si="7"/>
        <v>882.20730000000003</v>
      </c>
      <c r="BX13" s="363">
        <f t="shared" si="7"/>
        <v>1450.0489</v>
      </c>
    </row>
    <row r="14" spans="1:77" customFormat="1" ht="15.75" x14ac:dyDescent="0.25">
      <c r="A14" s="71" t="s">
        <v>277</v>
      </c>
      <c r="B14" s="232"/>
      <c r="C14" s="232"/>
      <c r="D14" s="233"/>
      <c r="E14" s="233"/>
      <c r="F14" s="233"/>
      <c r="G14" s="233"/>
      <c r="H14" s="233"/>
      <c r="I14" s="233"/>
      <c r="J14" s="233"/>
      <c r="K14" s="113"/>
      <c r="L14" s="234"/>
      <c r="M14" s="113"/>
      <c r="N14" s="113"/>
      <c r="O14" s="113"/>
      <c r="P14" s="113"/>
      <c r="Q14" s="235"/>
      <c r="R14" s="113"/>
      <c r="S14" s="113"/>
      <c r="T14" s="234"/>
      <c r="U14" s="113"/>
      <c r="V14" s="113"/>
      <c r="W14" s="113"/>
      <c r="X14" s="236"/>
      <c r="Y14" s="236">
        <f>Y4-Y13</f>
        <v>5111.1366000000007</v>
      </c>
      <c r="Z14" s="236">
        <f>Z4-Z13</f>
        <v>4830.7409000000007</v>
      </c>
      <c r="AA14" s="236">
        <f>SUM(Y14:Z14)</f>
        <v>9941.8775000000023</v>
      </c>
      <c r="AB14" s="236"/>
      <c r="AC14" s="236">
        <f>AC4-AC13</f>
        <v>7739.8586999999998</v>
      </c>
      <c r="AD14" s="236">
        <f>AD4-AD13</f>
        <v>2521.6310000000003</v>
      </c>
      <c r="AE14" s="236">
        <f>SUM(AC14:AD14)</f>
        <v>10261.4897</v>
      </c>
      <c r="AF14" s="236">
        <f>AF4-AF13</f>
        <v>7149.0183999999999</v>
      </c>
      <c r="AG14" s="236">
        <f>AG4-AG13</f>
        <v>3352.9798000000001</v>
      </c>
      <c r="AH14" s="236">
        <f>SUM(AF14:AG14)</f>
        <v>10501.9982</v>
      </c>
      <c r="AI14" s="236">
        <f>AI4-AI13</f>
        <v>6761.2008999999998</v>
      </c>
      <c r="AJ14" s="236">
        <f>AJ4-AJ13</f>
        <v>3193.6432</v>
      </c>
      <c r="AK14" s="236">
        <f>SUM(AI14:AJ14)</f>
        <v>9954.8441000000003</v>
      </c>
      <c r="AL14" s="236">
        <f>AL4-AL13</f>
        <v>8044.7714999999998</v>
      </c>
      <c r="AM14" s="236">
        <f>AM4-AM13</f>
        <v>4200.4003000000002</v>
      </c>
      <c r="AN14" s="236">
        <f>SUM(AL14:AM14)</f>
        <v>12245.1718</v>
      </c>
      <c r="AO14" s="236">
        <f>AO4-AO13</f>
        <v>8208.3352000000014</v>
      </c>
      <c r="AP14" s="236">
        <f>AP4-AP13</f>
        <v>4728.1099999999997</v>
      </c>
      <c r="AQ14" s="236">
        <f>SUM(AO14:AP14)</f>
        <v>12936.445200000002</v>
      </c>
      <c r="AR14" s="236">
        <f>AR4-AR13</f>
        <v>7866.4046000000008</v>
      </c>
      <c r="AS14" s="236">
        <f>AS4-AS13</f>
        <v>4637.6100999999999</v>
      </c>
      <c r="AT14" s="358">
        <f>SUM(AR14:AS14)</f>
        <v>12504.0147</v>
      </c>
      <c r="AU14" s="236">
        <f>AU4-AU13</f>
        <v>9987.1085000000003</v>
      </c>
      <c r="AV14" s="236">
        <f>AV4-AV13</f>
        <v>4241.5402999999997</v>
      </c>
      <c r="AW14" s="236">
        <f>SUM(AU14:AV14)</f>
        <v>14228.648799999999</v>
      </c>
      <c r="AX14" s="236">
        <f>AX4-AX13</f>
        <v>11919.986800000001</v>
      </c>
      <c r="AY14" s="236">
        <f>AY4-AY13</f>
        <v>2753.5403000000001</v>
      </c>
      <c r="AZ14" s="236">
        <f>SUM(AX14:AY14)</f>
        <v>14673.527100000001</v>
      </c>
      <c r="BA14" s="236">
        <f>BA4-BA13</f>
        <v>9916.7772000000004</v>
      </c>
      <c r="BB14" s="236">
        <f>BB4-BB13</f>
        <v>2140.3951999999999</v>
      </c>
      <c r="BC14" s="364">
        <f>SUM(BA14:BB14)</f>
        <v>12057.172399999999</v>
      </c>
      <c r="BD14" s="236">
        <f t="shared" ref="BD14:BF14" si="8">BD4-BD13</f>
        <v>9041.1476999999995</v>
      </c>
      <c r="BE14" s="236">
        <f t="shared" si="8"/>
        <v>2026.1614</v>
      </c>
      <c r="BF14" s="236">
        <f t="shared" si="8"/>
        <v>11067.3091</v>
      </c>
      <c r="BG14" s="236">
        <f>BG4-BG13</f>
        <v>11902.335499999999</v>
      </c>
      <c r="BH14" s="236">
        <f>BH4-BH13</f>
        <v>2570.4004</v>
      </c>
      <c r="BI14" s="364">
        <f>SUM(BG14:BH14)</f>
        <v>14472.7359</v>
      </c>
      <c r="BJ14" s="236">
        <f t="shared" ref="BJ14:BX14" si="9">BJ4-BJ13</f>
        <v>10686.602800000001</v>
      </c>
      <c r="BK14" s="236">
        <f t="shared" si="9"/>
        <v>2364.8555000000001</v>
      </c>
      <c r="BL14" s="236">
        <f t="shared" si="9"/>
        <v>13051.4583</v>
      </c>
      <c r="BM14" s="236">
        <f t="shared" si="9"/>
        <v>10025.349399999999</v>
      </c>
      <c r="BN14" s="236">
        <f t="shared" si="9"/>
        <v>1841.6948000000002</v>
      </c>
      <c r="BO14" s="236">
        <f t="shared" si="9"/>
        <v>11867.0442</v>
      </c>
      <c r="BP14" s="236">
        <f t="shared" si="9"/>
        <v>13142.6976</v>
      </c>
      <c r="BQ14" s="236">
        <f t="shared" si="9"/>
        <v>2707.8702000000003</v>
      </c>
      <c r="BR14" s="236">
        <f t="shared" si="9"/>
        <v>15850.567799999999</v>
      </c>
      <c r="BS14" s="236">
        <f t="shared" si="9"/>
        <v>13722.521500000001</v>
      </c>
      <c r="BT14" s="236">
        <f t="shared" si="9"/>
        <v>2221.5724</v>
      </c>
      <c r="BU14" s="236">
        <f t="shared" si="9"/>
        <v>15944.093900000002</v>
      </c>
      <c r="BV14" s="236">
        <f t="shared" si="9"/>
        <v>15330.437100000001</v>
      </c>
      <c r="BW14" s="236">
        <f t="shared" si="9"/>
        <v>2777.9164999999998</v>
      </c>
      <c r="BX14" s="236">
        <f t="shared" si="9"/>
        <v>18108.353599999999</v>
      </c>
    </row>
    <row r="15" spans="1:77" customFormat="1" ht="15.75" x14ac:dyDescent="0.25">
      <c r="A15" s="34" t="s">
        <v>190</v>
      </c>
      <c r="B15" s="9">
        <v>4724.7543999999998</v>
      </c>
      <c r="C15" s="9">
        <v>1544.1185</v>
      </c>
      <c r="D15" s="9">
        <v>6268.8729000000003</v>
      </c>
      <c r="E15" s="9">
        <v>5462.0366999999997</v>
      </c>
      <c r="F15" s="9">
        <v>2784.1284000000001</v>
      </c>
      <c r="G15" s="9">
        <v>8246.1651000000002</v>
      </c>
      <c r="H15" s="9">
        <v>1090.9863</v>
      </c>
      <c r="I15" s="9">
        <v>6136.3604999999998</v>
      </c>
      <c r="J15" s="9">
        <v>3353.3036999999999</v>
      </c>
      <c r="K15" s="75">
        <v>9489.6641999999993</v>
      </c>
      <c r="L15" s="76">
        <v>614.64760000000001</v>
      </c>
      <c r="M15" s="75">
        <f>5709.6079+0.0125</f>
        <v>5709.6203999999998</v>
      </c>
      <c r="N15" s="75">
        <v>3065.8281999999999</v>
      </c>
      <c r="O15" s="75">
        <f>N15+M15</f>
        <v>8775.4485999999997</v>
      </c>
      <c r="P15" s="75" t="s">
        <v>188</v>
      </c>
      <c r="Q15" s="77">
        <v>6598.0815000000002</v>
      </c>
      <c r="R15" s="75">
        <v>4844.8274000000001</v>
      </c>
      <c r="S15" s="75">
        <v>11442.9089</v>
      </c>
      <c r="T15" s="76">
        <v>1154.5016000000001</v>
      </c>
      <c r="U15" s="75">
        <f>7912.5489+0.1445</f>
        <v>7912.6934000000001</v>
      </c>
      <c r="V15" s="79">
        <v>4640.7043000000003</v>
      </c>
      <c r="W15" s="75">
        <f>V15+U15</f>
        <v>12553.397700000001</v>
      </c>
      <c r="X15" s="75"/>
      <c r="Y15" s="75">
        <v>7626.2828</v>
      </c>
      <c r="Z15" s="75">
        <v>4358.7403999999997</v>
      </c>
      <c r="AA15" s="78">
        <f>SUM(Y15:Z15)</f>
        <v>11985.0232</v>
      </c>
      <c r="AB15" s="75"/>
      <c r="AC15" s="75">
        <v>13133.331899999999</v>
      </c>
      <c r="AD15" s="75">
        <v>655.51239999999996</v>
      </c>
      <c r="AE15" s="75">
        <f>AD15+AC15</f>
        <v>13788.844299999999</v>
      </c>
      <c r="AF15" s="191">
        <v>14170.0743</v>
      </c>
      <c r="AG15" s="191">
        <v>555.93240000000003</v>
      </c>
      <c r="AH15" s="191">
        <f>SUM(AF15:AG15)</f>
        <v>14726.0067</v>
      </c>
      <c r="AI15" s="191">
        <v>13700.206700000001</v>
      </c>
      <c r="AJ15" s="191">
        <v>422.34930000000003</v>
      </c>
      <c r="AK15" s="191">
        <f>SUM(AI15:AJ15)</f>
        <v>14122.556</v>
      </c>
      <c r="AL15" s="191">
        <v>17446.393899999999</v>
      </c>
      <c r="AM15" s="191">
        <v>649.7346</v>
      </c>
      <c r="AN15" s="191">
        <f>SUM(AL15:AM15)</f>
        <v>18096.128499999999</v>
      </c>
      <c r="AO15" s="191">
        <v>18088.492699999999</v>
      </c>
      <c r="AP15" s="191">
        <v>811.13919999999996</v>
      </c>
      <c r="AQ15" s="191">
        <f>SUM(AO15:AP15)</f>
        <v>18899.6319</v>
      </c>
      <c r="AR15" s="191">
        <v>18200.065699999999</v>
      </c>
      <c r="AS15" s="191">
        <v>621.29390000000001</v>
      </c>
      <c r="AT15" s="359">
        <f>SUM(AR15:AS15)</f>
        <v>18821.3596</v>
      </c>
      <c r="AU15" s="191">
        <v>20238.1234</v>
      </c>
      <c r="AV15" s="191">
        <v>792.08889999999997</v>
      </c>
      <c r="AW15" s="191">
        <f>SUM(AU15:AV15)</f>
        <v>21030.212299999999</v>
      </c>
      <c r="AX15" s="191">
        <v>20254.6129</v>
      </c>
      <c r="AY15" s="191">
        <v>347.81220000000002</v>
      </c>
      <c r="AZ15" s="191">
        <f>SUM(AX15:AY15)</f>
        <v>20602.4251</v>
      </c>
      <c r="BA15" s="353">
        <v>19077.308799999999</v>
      </c>
      <c r="BB15" s="353">
        <v>360.0086</v>
      </c>
      <c r="BC15" s="372">
        <f>SUM(BA15:BB15)</f>
        <v>19437.3174</v>
      </c>
      <c r="BD15" s="372">
        <v>18585.738099999999</v>
      </c>
      <c r="BE15" s="372">
        <v>336.96929999999998</v>
      </c>
      <c r="BF15" s="372">
        <v>18922.707399999999</v>
      </c>
      <c r="BG15">
        <v>19863.664100000002</v>
      </c>
      <c r="BH15">
        <v>348.64670000000001</v>
      </c>
      <c r="BI15" s="372">
        <f>SUM(BG15:BH15)</f>
        <v>20212.310800000003</v>
      </c>
      <c r="BJ15" s="372">
        <v>19703.363700000002</v>
      </c>
      <c r="BK15" s="372">
        <v>521.0598</v>
      </c>
      <c r="BL15">
        <f>SUM(BJ15:BK15)</f>
        <v>20224.423500000001</v>
      </c>
      <c r="BM15" s="429">
        <v>19643.113700000002</v>
      </c>
      <c r="BN15" s="372">
        <v>405.74400000000003</v>
      </c>
      <c r="BO15" s="429">
        <f>SUM(BM15:BN15)</f>
        <v>20048.8577</v>
      </c>
      <c r="BP15" s="372">
        <v>22757.661499999998</v>
      </c>
      <c r="BQ15" s="372">
        <v>416.86090000000002</v>
      </c>
      <c r="BR15">
        <f>SUM(BP15:BQ15)</f>
        <v>23174.522399999998</v>
      </c>
      <c r="BS15">
        <v>22877.5157</v>
      </c>
      <c r="BT15">
        <v>689.3854</v>
      </c>
      <c r="BU15">
        <f>SUM(BS15:BT15)</f>
        <v>23566.901099999999</v>
      </c>
      <c r="BV15">
        <v>24917.106199999998</v>
      </c>
      <c r="BW15">
        <v>553.87400000000002</v>
      </c>
      <c r="BX15">
        <f>SUM(BV15:BW15)</f>
        <v>25470.980199999998</v>
      </c>
    </row>
    <row r="16" spans="1:77" s="8" customFormat="1" ht="15.75" x14ac:dyDescent="0.25">
      <c r="A16" s="231" t="s">
        <v>279</v>
      </c>
      <c r="B16" s="61">
        <v>11846.555</v>
      </c>
      <c r="C16" s="61">
        <v>5941.0445</v>
      </c>
      <c r="D16" s="61">
        <v>17787.5995</v>
      </c>
      <c r="E16" s="61">
        <v>13375.931200000001</v>
      </c>
      <c r="F16" s="61">
        <v>8484.7831999999999</v>
      </c>
      <c r="G16" s="61">
        <v>21860.714400000001</v>
      </c>
      <c r="H16" s="61">
        <v>2387.6957000000002</v>
      </c>
      <c r="I16" s="61">
        <v>12608.6994</v>
      </c>
      <c r="J16" s="61">
        <v>7735.2484000000004</v>
      </c>
      <c r="K16" s="80">
        <v>20343.947800000002</v>
      </c>
      <c r="L16" s="81">
        <v>3229.6477</v>
      </c>
      <c r="M16" s="80">
        <f>M15+M4</f>
        <v>11891.188600000001</v>
      </c>
      <c r="N16" s="80">
        <f>N15+N4</f>
        <v>7401.6500999999998</v>
      </c>
      <c r="O16" s="80">
        <f>O15+O4</f>
        <v>19292.8387</v>
      </c>
      <c r="P16" s="80" t="s">
        <v>188</v>
      </c>
      <c r="Q16" s="82">
        <v>12588.752500000001</v>
      </c>
      <c r="R16" s="80">
        <v>10641.876</v>
      </c>
      <c r="S16" s="80">
        <v>23230.628499999999</v>
      </c>
      <c r="T16" s="81">
        <v>4327.0923000000003</v>
      </c>
      <c r="U16" s="80">
        <f>U15+U4</f>
        <v>13260.953600000001</v>
      </c>
      <c r="V16" s="80">
        <f>V15+V4</f>
        <v>10333.822899999999</v>
      </c>
      <c r="W16" s="80">
        <v>23594.7765</v>
      </c>
      <c r="X16" s="80"/>
      <c r="Y16" s="80">
        <f>SUM(Y14:Y15)</f>
        <v>12737.419400000001</v>
      </c>
      <c r="Z16" s="80">
        <f>SUM(Z14:Z15)</f>
        <v>9189.4812999999995</v>
      </c>
      <c r="AA16" s="80">
        <f>SUM(AA14:AA15)</f>
        <v>21926.900700000002</v>
      </c>
      <c r="AB16" s="80"/>
      <c r="AC16" s="80">
        <f t="shared" ref="AC16:BH16" si="10">SUM(AC14:AC15)</f>
        <v>20873.190599999998</v>
      </c>
      <c r="AD16" s="80">
        <f t="shared" si="10"/>
        <v>3177.1434000000004</v>
      </c>
      <c r="AE16" s="80">
        <f t="shared" si="10"/>
        <v>24050.333999999999</v>
      </c>
      <c r="AF16" s="80">
        <f t="shared" si="10"/>
        <v>21319.092700000001</v>
      </c>
      <c r="AG16" s="80">
        <f t="shared" si="10"/>
        <v>3908.9122000000002</v>
      </c>
      <c r="AH16" s="80">
        <f t="shared" si="10"/>
        <v>25228.0049</v>
      </c>
      <c r="AI16" s="80">
        <f t="shared" si="10"/>
        <v>20461.407599999999</v>
      </c>
      <c r="AJ16" s="80">
        <f t="shared" si="10"/>
        <v>3615.9924999999998</v>
      </c>
      <c r="AK16" s="80">
        <f t="shared" si="10"/>
        <v>24077.400099999999</v>
      </c>
      <c r="AL16" s="80">
        <f t="shared" si="10"/>
        <v>25491.165399999998</v>
      </c>
      <c r="AM16" s="80">
        <f t="shared" si="10"/>
        <v>4850.1349</v>
      </c>
      <c r="AN16" s="80">
        <f t="shared" si="10"/>
        <v>30341.300299999999</v>
      </c>
      <c r="AO16" s="80">
        <f t="shared" si="10"/>
        <v>26296.8279</v>
      </c>
      <c r="AP16" s="80">
        <f t="shared" si="10"/>
        <v>5539.2491999999993</v>
      </c>
      <c r="AQ16" s="80">
        <f t="shared" si="10"/>
        <v>31836.077100000002</v>
      </c>
      <c r="AR16" s="80">
        <f t="shared" si="10"/>
        <v>26066.470300000001</v>
      </c>
      <c r="AS16" s="80">
        <f t="shared" si="10"/>
        <v>5258.9039999999995</v>
      </c>
      <c r="AT16" s="80">
        <f t="shared" si="10"/>
        <v>31325.374299999999</v>
      </c>
      <c r="AU16" s="80">
        <f t="shared" si="10"/>
        <v>30225.231899999999</v>
      </c>
      <c r="AV16" s="80">
        <f t="shared" si="10"/>
        <v>5033.6291999999994</v>
      </c>
      <c r="AW16" s="80">
        <f t="shared" si="10"/>
        <v>35258.861099999995</v>
      </c>
      <c r="AX16" s="80">
        <f t="shared" si="10"/>
        <v>32174.599699999999</v>
      </c>
      <c r="AY16" s="80">
        <f t="shared" si="10"/>
        <v>3101.3525</v>
      </c>
      <c r="AZ16" s="80">
        <f t="shared" si="10"/>
        <v>35275.9522</v>
      </c>
      <c r="BA16" s="80">
        <f t="shared" si="10"/>
        <v>28994.085999999999</v>
      </c>
      <c r="BB16" s="80">
        <f t="shared" si="10"/>
        <v>2500.4038</v>
      </c>
      <c r="BC16" s="363">
        <f t="shared" si="10"/>
        <v>31494.489799999999</v>
      </c>
      <c r="BD16" s="80">
        <f t="shared" si="10"/>
        <v>27626.885799999996</v>
      </c>
      <c r="BE16" s="80">
        <f t="shared" si="10"/>
        <v>2363.1306999999997</v>
      </c>
      <c r="BF16" s="80">
        <f t="shared" si="10"/>
        <v>29990.016499999998</v>
      </c>
      <c r="BG16" s="80">
        <f t="shared" si="10"/>
        <v>31765.999600000003</v>
      </c>
      <c r="BH16" s="80">
        <f t="shared" si="10"/>
        <v>2919.0470999999998</v>
      </c>
      <c r="BI16" s="363">
        <f>SUM(BI14:BI15)</f>
        <v>34685.046700000006</v>
      </c>
      <c r="BJ16" s="363">
        <f t="shared" ref="BJ16:BX16" si="11">SUM(BJ14:BJ15)</f>
        <v>30389.966500000002</v>
      </c>
      <c r="BK16" s="363">
        <f t="shared" si="11"/>
        <v>2885.9153000000001</v>
      </c>
      <c r="BL16" s="363">
        <f t="shared" si="11"/>
        <v>33275.881800000003</v>
      </c>
      <c r="BM16" s="363">
        <f t="shared" si="11"/>
        <v>29668.463100000001</v>
      </c>
      <c r="BN16" s="363">
        <f t="shared" si="11"/>
        <v>2247.4388000000004</v>
      </c>
      <c r="BO16" s="363">
        <f t="shared" si="11"/>
        <v>31915.901900000001</v>
      </c>
      <c r="BP16" s="363">
        <f t="shared" si="11"/>
        <v>35900.359100000001</v>
      </c>
      <c r="BQ16" s="363">
        <f t="shared" si="11"/>
        <v>3124.7311000000004</v>
      </c>
      <c r="BR16" s="363">
        <f t="shared" si="11"/>
        <v>39025.090199999999</v>
      </c>
      <c r="BS16" s="363">
        <f t="shared" si="11"/>
        <v>36600.037199999999</v>
      </c>
      <c r="BT16" s="363">
        <f t="shared" si="11"/>
        <v>2910.9578000000001</v>
      </c>
      <c r="BU16" s="363">
        <f t="shared" si="11"/>
        <v>39510.995000000003</v>
      </c>
      <c r="BV16" s="363">
        <f t="shared" si="11"/>
        <v>40247.543299999998</v>
      </c>
      <c r="BW16" s="363">
        <f t="shared" si="11"/>
        <v>3331.7905000000001</v>
      </c>
      <c r="BX16" s="363">
        <f t="shared" si="11"/>
        <v>43579.333799999993</v>
      </c>
    </row>
    <row r="17" spans="1:76" s="73" customFormat="1" ht="15.75" x14ac:dyDescent="0.25">
      <c r="A17" s="74" t="s">
        <v>170</v>
      </c>
      <c r="B17" s="72"/>
      <c r="C17" s="72"/>
      <c r="D17" s="72"/>
      <c r="E17" s="72"/>
      <c r="F17" s="72"/>
      <c r="G17" s="72"/>
      <c r="H17" s="72"/>
      <c r="I17" s="72"/>
      <c r="J17" s="72"/>
      <c r="K17" s="83"/>
      <c r="L17" s="84"/>
      <c r="M17" s="83"/>
      <c r="N17" s="83"/>
      <c r="O17" s="83"/>
      <c r="P17" s="83"/>
      <c r="Q17" s="85"/>
      <c r="R17" s="83"/>
      <c r="S17" s="83"/>
      <c r="T17" s="84"/>
      <c r="U17" s="83"/>
      <c r="V17" s="83"/>
      <c r="W17" s="83"/>
      <c r="X17" s="83"/>
      <c r="Y17" s="83"/>
      <c r="Z17" s="83"/>
      <c r="AA17" s="83"/>
      <c r="AB17" s="83"/>
      <c r="AC17" s="83"/>
      <c r="AD17" s="83"/>
      <c r="AE17" s="83"/>
      <c r="AF17" s="192"/>
      <c r="AG17" s="192"/>
      <c r="AH17" s="192"/>
      <c r="AI17" s="192"/>
      <c r="AJ17" s="192"/>
      <c r="AK17" s="192"/>
      <c r="AL17" s="192"/>
      <c r="AM17" s="192"/>
      <c r="AN17" s="192"/>
      <c r="AO17" s="192"/>
      <c r="AP17" s="192"/>
      <c r="AQ17" s="192"/>
      <c r="AR17" s="192"/>
      <c r="AS17" s="192"/>
      <c r="AT17" s="192"/>
      <c r="AU17" s="192"/>
      <c r="AV17" s="192"/>
      <c r="AW17" s="192"/>
      <c r="AX17" s="192"/>
      <c r="AY17" s="192"/>
      <c r="AZ17" s="192"/>
      <c r="BC17" s="373"/>
      <c r="BD17" s="373"/>
      <c r="BE17" s="373"/>
      <c r="BF17" s="373"/>
      <c r="BI17" s="373"/>
    </row>
    <row r="18" spans="1:76" s="452" customFormat="1" x14ac:dyDescent="0.25">
      <c r="A18" s="446" t="s">
        <v>340</v>
      </c>
      <c r="B18" s="69">
        <v>12902.149100000001</v>
      </c>
      <c r="C18" s="69">
        <v>6174.4117999999999</v>
      </c>
      <c r="D18" s="69">
        <v>19076.5609</v>
      </c>
      <c r="E18" s="69">
        <v>14506.7996</v>
      </c>
      <c r="F18" s="69">
        <v>8810.6015000000007</v>
      </c>
      <c r="G18" s="69">
        <v>23317.401099999999</v>
      </c>
      <c r="H18" s="69">
        <v>2485.06</v>
      </c>
      <c r="I18" s="69">
        <v>13687.9004</v>
      </c>
      <c r="J18" s="69">
        <v>8132.7138999999997</v>
      </c>
      <c r="K18" s="98">
        <v>21820.614300000001</v>
      </c>
      <c r="L18" s="447">
        <v>3342.7181999999998</v>
      </c>
      <c r="M18" s="98">
        <f>12959.1835+0.1691</f>
        <v>12959.352599999998</v>
      </c>
      <c r="N18" s="98">
        <v>7768.4336999999996</v>
      </c>
      <c r="O18" s="98">
        <f>12959.1835+7768.4337+0.1691</f>
        <v>20727.7863</v>
      </c>
      <c r="P18" s="98" t="s">
        <v>188</v>
      </c>
      <c r="Q18" s="448">
        <v>13686.6774</v>
      </c>
      <c r="R18" s="98">
        <v>11126.234899999999</v>
      </c>
      <c r="S18" s="98" t="s">
        <v>255</v>
      </c>
      <c r="T18" s="447">
        <v>4473.5905000000002</v>
      </c>
      <c r="U18" s="98">
        <f>14381.718+10.4289</f>
        <v>14392.146900000002</v>
      </c>
      <c r="V18" s="98">
        <v>10749.4715</v>
      </c>
      <c r="W18" s="98">
        <f>V18+U18</f>
        <v>25141.618399999999</v>
      </c>
      <c r="X18" s="98"/>
      <c r="Y18" s="98">
        <f>13829.4333+8.5034</f>
        <v>13837.9367</v>
      </c>
      <c r="Z18" s="98">
        <v>10268.5368</v>
      </c>
      <c r="AA18" s="98">
        <f>Z18+Y18</f>
        <v>24106.4735</v>
      </c>
      <c r="AB18" s="98"/>
      <c r="AC18" s="98">
        <f>22655.6654+0.0024</f>
        <v>22655.667800000003</v>
      </c>
      <c r="AD18" s="98">
        <v>3730.8136</v>
      </c>
      <c r="AE18" s="98">
        <f>AD18+AC18</f>
        <v>26386.481400000004</v>
      </c>
      <c r="AF18" s="449">
        <f>23122.1455+46.3925</f>
        <v>23168.538</v>
      </c>
      <c r="AG18" s="450">
        <v>4410.8298999999997</v>
      </c>
      <c r="AH18" s="98">
        <f>AG18+AF18</f>
        <v>27579.367900000001</v>
      </c>
      <c r="AI18" s="449">
        <v>22192.966899999999</v>
      </c>
      <c r="AJ18" s="449">
        <v>4095.9465</v>
      </c>
      <c r="AK18" s="98">
        <f>AJ18+AI18</f>
        <v>26288.913399999998</v>
      </c>
      <c r="AL18" s="449">
        <f>27802.4824+0.0024</f>
        <v>27802.484800000002</v>
      </c>
      <c r="AM18" s="449">
        <v>5403.9913999999999</v>
      </c>
      <c r="AN18" s="98">
        <f>AM18+AL18</f>
        <v>33206.476200000005</v>
      </c>
      <c r="AO18" s="449">
        <v>28810.242399999999</v>
      </c>
      <c r="AP18" s="449">
        <v>6048.7476999999999</v>
      </c>
      <c r="AQ18" s="98">
        <f>AP18+AO18</f>
        <v>34858.990099999995</v>
      </c>
      <c r="AR18" s="98">
        <v>28414.0334</v>
      </c>
      <c r="AS18" s="98">
        <v>5744.6602000000003</v>
      </c>
      <c r="AT18" s="98">
        <f>SUM(AR18:AS18)</f>
        <v>34158.693599999999</v>
      </c>
      <c r="AU18" s="449">
        <v>33078.950700000001</v>
      </c>
      <c r="AV18" s="449">
        <v>5624.9489000000003</v>
      </c>
      <c r="AW18" s="98">
        <f>AV18+AU18</f>
        <v>38703.899600000004</v>
      </c>
      <c r="AX18" s="449">
        <v>35059.279199999997</v>
      </c>
      <c r="AY18" s="449">
        <v>3652.93</v>
      </c>
      <c r="AZ18" s="98">
        <f>AY18+AX18</f>
        <v>38712.209199999998</v>
      </c>
      <c r="BA18" s="98">
        <v>31769.408800000001</v>
      </c>
      <c r="BB18" s="98">
        <v>3042.5243999999998</v>
      </c>
      <c r="BC18" s="451">
        <f>SUM(BA18:BB18)</f>
        <v>34811.933199999999</v>
      </c>
      <c r="BD18" s="451">
        <v>30284.406599999998</v>
      </c>
      <c r="BE18" s="451">
        <v>2861.4376999999999</v>
      </c>
      <c r="BF18" s="451">
        <f>SUM(BD18:BE18)</f>
        <v>33145.844299999997</v>
      </c>
      <c r="BG18" s="98">
        <v>34637.081700000002</v>
      </c>
      <c r="BH18" s="98">
        <v>3456.3416999999999</v>
      </c>
      <c r="BI18" s="451">
        <f>SUM(BG18:BH18)</f>
        <v>38093.4234</v>
      </c>
      <c r="BJ18" s="452">
        <v>32507.771000000001</v>
      </c>
      <c r="BK18" s="452">
        <v>3534.9659999999999</v>
      </c>
      <c r="BL18" s="452">
        <f>SUM(BJ18:BK18)</f>
        <v>36042.737000000001</v>
      </c>
      <c r="BM18" s="452">
        <v>31688.513299999999</v>
      </c>
      <c r="BN18" s="452">
        <v>2818.3045999999999</v>
      </c>
      <c r="BO18" s="452">
        <f>SUM(BM18:BN18)</f>
        <v>34506.817900000002</v>
      </c>
      <c r="BP18" s="452">
        <v>38408.842299999997</v>
      </c>
      <c r="BQ18" s="452">
        <v>3680.0830999999998</v>
      </c>
      <c r="BR18" s="452">
        <f>SUM(BP18:BQ18)</f>
        <v>42088.925399999993</v>
      </c>
      <c r="BS18" s="452">
        <v>39260.960700000003</v>
      </c>
      <c r="BT18" s="452">
        <v>3812.4677999999999</v>
      </c>
      <c r="BU18" s="452">
        <f>SUM(BS18:BT18)</f>
        <v>43073.428500000002</v>
      </c>
      <c r="BV18" s="452">
        <v>42903.267699999997</v>
      </c>
      <c r="BW18" s="452">
        <v>4225.9143000000004</v>
      </c>
      <c r="BX18" s="452">
        <f>SUM(BV18:BW18)</f>
        <v>47129.182000000001</v>
      </c>
    </row>
    <row r="19" spans="1:76" s="4" customFormat="1" x14ac:dyDescent="0.25">
      <c r="A19" s="11"/>
      <c r="B19" s="46"/>
      <c r="C19" s="46"/>
      <c r="D19" s="46"/>
      <c r="E19" s="46"/>
      <c r="F19" s="46"/>
      <c r="G19" s="46"/>
      <c r="H19" s="46"/>
      <c r="I19" s="46"/>
      <c r="J19" s="46"/>
      <c r="K19" s="5"/>
      <c r="L19" s="46"/>
      <c r="M19" s="5"/>
      <c r="N19" s="5"/>
      <c r="O19" s="5"/>
      <c r="P19" s="5"/>
      <c r="Q19" s="46"/>
      <c r="R19" s="46"/>
      <c r="S19" s="5"/>
      <c r="T19" s="46"/>
      <c r="U19" s="5"/>
      <c r="V19" s="5"/>
      <c r="W19" s="5"/>
      <c r="X19" s="5"/>
      <c r="Y19" s="5"/>
      <c r="Z19" s="5"/>
      <c r="AA19" s="5"/>
      <c r="AB19" s="5"/>
      <c r="AC19" s="5"/>
      <c r="AD19" s="5"/>
      <c r="AE19" s="5"/>
      <c r="AF19"/>
      <c r="AT19" s="360"/>
      <c r="BC19" s="374"/>
      <c r="BD19" s="374"/>
      <c r="BE19" s="374"/>
      <c r="BF19" s="374"/>
      <c r="BI19" s="374"/>
    </row>
    <row r="20" spans="1:76" s="294" customFormat="1" x14ac:dyDescent="0.25">
      <c r="A20" s="294" t="s">
        <v>309</v>
      </c>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5"/>
      <c r="BC20" s="375"/>
      <c r="BD20" s="375"/>
      <c r="BE20" s="375"/>
      <c r="BF20" s="375"/>
      <c r="BI20" s="375"/>
    </row>
    <row r="21" spans="1:76" s="4" customFormat="1" x14ac:dyDescent="0.25">
      <c r="A21" s="40" t="s">
        <v>0</v>
      </c>
      <c r="B21" s="46"/>
      <c r="C21" s="46"/>
      <c r="D21" s="46"/>
      <c r="E21" s="46"/>
      <c r="F21" s="46"/>
      <c r="G21" s="46"/>
      <c r="H21" s="46"/>
      <c r="I21" s="46"/>
      <c r="J21" s="46"/>
      <c r="K21" s="5"/>
      <c r="L21" s="46"/>
      <c r="M21" s="5"/>
      <c r="N21" s="5"/>
      <c r="O21" s="5"/>
      <c r="P21" s="5"/>
      <c r="Q21" s="46"/>
      <c r="R21" s="46"/>
      <c r="S21" s="5"/>
      <c r="T21" s="46"/>
      <c r="U21" s="5"/>
      <c r="V21" s="5"/>
      <c r="W21" s="5"/>
      <c r="X21" s="5"/>
      <c r="Y21" s="5"/>
      <c r="Z21" s="5"/>
      <c r="AA21" s="5"/>
      <c r="AB21" s="5"/>
      <c r="AC21" s="5"/>
      <c r="AD21" s="5"/>
      <c r="AE21" s="5"/>
      <c r="AT21" s="360"/>
      <c r="BC21" s="374"/>
      <c r="BD21" s="374"/>
      <c r="BE21" s="374"/>
      <c r="BF21" s="374"/>
      <c r="BI21" s="374"/>
    </row>
    <row r="22" spans="1:76" customFormat="1" x14ac:dyDescent="0.25">
      <c r="A22" s="12" t="s">
        <v>1</v>
      </c>
      <c r="B22" s="60">
        <v>4.9916</v>
      </c>
      <c r="C22" s="9">
        <v>4.6100000000000002E-2</v>
      </c>
      <c r="D22" s="9">
        <v>5.0377000000000001</v>
      </c>
      <c r="E22" s="9">
        <v>5.9329000000000001</v>
      </c>
      <c r="F22" s="9">
        <v>0.158</v>
      </c>
      <c r="G22" s="9">
        <v>6.0909000000000004</v>
      </c>
      <c r="H22" s="9">
        <v>0</v>
      </c>
      <c r="I22" s="9">
        <v>5.9398999999999997</v>
      </c>
      <c r="J22" s="9">
        <v>0.158</v>
      </c>
      <c r="K22" s="75">
        <v>6.0979000000000001</v>
      </c>
      <c r="L22" s="75">
        <v>0</v>
      </c>
      <c r="M22" s="75">
        <v>5.1314000000000002</v>
      </c>
      <c r="N22" s="75">
        <v>0.13819999999999999</v>
      </c>
      <c r="O22" s="75">
        <f>N22+M22</f>
        <v>5.2696000000000005</v>
      </c>
      <c r="P22" s="75">
        <v>0</v>
      </c>
      <c r="Q22" s="75">
        <v>6.2748999999999997</v>
      </c>
      <c r="R22" s="75">
        <v>1E-4</v>
      </c>
      <c r="S22" s="75">
        <v>6.2750000000000004</v>
      </c>
      <c r="T22" s="75">
        <v>0</v>
      </c>
      <c r="U22" s="79">
        <v>6.1948999999999996</v>
      </c>
      <c r="V22" s="79">
        <v>1E-4</v>
      </c>
      <c r="W22" s="75">
        <f>V22+U22</f>
        <v>6.1949999999999994</v>
      </c>
      <c r="X22" s="75">
        <v>0</v>
      </c>
      <c r="Y22" s="75">
        <v>4.7904</v>
      </c>
      <c r="Z22" s="75">
        <v>0</v>
      </c>
      <c r="AA22" s="75">
        <f>Z22+Y22</f>
        <v>4.7904</v>
      </c>
      <c r="AB22" s="75"/>
      <c r="AC22" s="88">
        <v>1E-4</v>
      </c>
      <c r="AD22" s="88">
        <v>0</v>
      </c>
      <c r="AE22" s="75">
        <f>AD22+AC22</f>
        <v>1E-4</v>
      </c>
      <c r="AF22" s="88">
        <v>1E-4</v>
      </c>
      <c r="AG22" s="88">
        <v>0</v>
      </c>
      <c r="AH22" s="75">
        <f>AG22+AF22</f>
        <v>1E-4</v>
      </c>
      <c r="AI22" s="88">
        <v>0</v>
      </c>
      <c r="AJ22" s="88">
        <v>0</v>
      </c>
      <c r="AK22" s="75">
        <f>AJ22+AI22</f>
        <v>0</v>
      </c>
      <c r="AL22" s="88">
        <v>1E-4</v>
      </c>
      <c r="AM22" s="88">
        <v>0</v>
      </c>
      <c r="AN22" s="75">
        <f>AM22+AL22</f>
        <v>1E-4</v>
      </c>
      <c r="AO22" s="88">
        <v>0</v>
      </c>
      <c r="AP22" s="88">
        <v>1E-4</v>
      </c>
      <c r="AQ22" s="75">
        <f>AP22+AO22</f>
        <v>1E-4</v>
      </c>
      <c r="AR22" s="75">
        <f t="shared" ref="AR22:AT22" si="12">SUM(AP22:AQ22)</f>
        <v>2.0000000000000001E-4</v>
      </c>
      <c r="AS22" s="75">
        <f t="shared" si="12"/>
        <v>3.0000000000000003E-4</v>
      </c>
      <c r="AT22" s="208">
        <f t="shared" si="12"/>
        <v>5.0000000000000001E-4</v>
      </c>
      <c r="AU22" s="88">
        <v>1E-4</v>
      </c>
      <c r="AV22" s="88">
        <v>0</v>
      </c>
      <c r="AW22" s="75">
        <f>AV22+AU22</f>
        <v>1E-4</v>
      </c>
      <c r="AX22" s="88">
        <v>0</v>
      </c>
      <c r="AY22" s="88">
        <v>0</v>
      </c>
      <c r="AZ22" s="75">
        <f>SUM(AX22:AY22)</f>
        <v>0</v>
      </c>
      <c r="BA22" s="75">
        <f t="shared" ref="BA22:BI22" si="13">SUM(AY22:AZ22)</f>
        <v>0</v>
      </c>
      <c r="BB22" s="75">
        <f t="shared" si="13"/>
        <v>0</v>
      </c>
      <c r="BC22" s="366">
        <f t="shared" si="13"/>
        <v>0</v>
      </c>
      <c r="BD22" s="75">
        <f t="shared" ref="BD22" si="14">SUM(AY22:AZ22)</f>
        <v>0</v>
      </c>
      <c r="BE22" s="75">
        <f t="shared" ref="BE22" si="15">SUM(AZ22:BD22)</f>
        <v>0</v>
      </c>
      <c r="BF22" s="366">
        <f t="shared" ref="BF22" si="16">SUM(BD22:BE22)</f>
        <v>0</v>
      </c>
      <c r="BG22" s="75">
        <f>SUM(BB22:BC22)</f>
        <v>0</v>
      </c>
      <c r="BH22" s="75">
        <f>SUM(BC22:BG22)</f>
        <v>0</v>
      </c>
      <c r="BI22" s="366">
        <f t="shared" si="13"/>
        <v>0</v>
      </c>
      <c r="BJ22" s="75">
        <f t="shared" ref="BJ22" si="17">SUM(BE22:BF22)</f>
        <v>0</v>
      </c>
      <c r="BK22" s="75">
        <f t="shared" ref="BK22" si="18">SUM(BF22:BJ22)</f>
        <v>0</v>
      </c>
      <c r="BL22" s="366">
        <f t="shared" ref="BL22" si="19">SUM(BJ22:BK22)</f>
        <v>0</v>
      </c>
      <c r="BM22" s="460">
        <f t="shared" ref="BM22" si="20">SUM(BE22:BF22)</f>
        <v>0</v>
      </c>
      <c r="BN22" s="460">
        <f t="shared" ref="BN22" si="21">SUM(BF22:BM22)</f>
        <v>0</v>
      </c>
      <c r="BO22" s="459">
        <f t="shared" ref="BO22:BO27" si="22">SUM(BM22:BN22)</f>
        <v>0</v>
      </c>
      <c r="BP22" s="460">
        <f t="shared" ref="BP22" si="23">SUM(BH22:BI22)</f>
        <v>0</v>
      </c>
      <c r="BQ22" s="460">
        <f t="shared" ref="BQ22" si="24">SUM(BI22:BP22)</f>
        <v>0</v>
      </c>
      <c r="BR22" s="459">
        <f t="shared" ref="BR22" si="25">SUM(BP22:BQ22)</f>
        <v>0</v>
      </c>
      <c r="BS22" s="460">
        <f t="shared" ref="BS22" si="26">SUM(BK22:BL22)</f>
        <v>0</v>
      </c>
      <c r="BT22" s="460">
        <f t="shared" ref="BT22" si="27">SUM(BL22:BS22)</f>
        <v>0</v>
      </c>
      <c r="BU22" s="459">
        <f t="shared" ref="BU22:BU27" si="28">SUM(BS22:BT22)</f>
        <v>0</v>
      </c>
      <c r="BV22" s="460">
        <f t="shared" ref="BV22" si="29">SUM(BN22:BO22)</f>
        <v>0</v>
      </c>
      <c r="BW22" s="460">
        <f t="shared" ref="BW22" si="30">SUM(BO22:BV22)</f>
        <v>0</v>
      </c>
      <c r="BX22" s="459">
        <f t="shared" ref="BX22:BX27" si="31">SUM(BV22:BW22)</f>
        <v>0</v>
      </c>
    </row>
    <row r="23" spans="1:76" customFormat="1" x14ac:dyDescent="0.25">
      <c r="A23" s="12" t="s">
        <v>257</v>
      </c>
      <c r="B23" s="9"/>
      <c r="C23" s="9"/>
      <c r="D23" s="9"/>
      <c r="E23" s="9"/>
      <c r="F23" s="9"/>
      <c r="G23" s="9"/>
      <c r="H23" s="9"/>
      <c r="I23" s="9"/>
      <c r="J23" s="9"/>
      <c r="K23" s="9"/>
      <c r="L23" s="9"/>
      <c r="M23" s="9"/>
      <c r="N23" s="9"/>
      <c r="O23" s="9"/>
      <c r="P23" s="9"/>
      <c r="Q23" s="9"/>
      <c r="R23" s="9"/>
      <c r="S23" s="9"/>
      <c r="T23" s="9"/>
      <c r="U23" s="9"/>
      <c r="V23" s="9"/>
      <c r="W23" s="9"/>
      <c r="X23" s="9"/>
      <c r="Y23" s="9">
        <v>0</v>
      </c>
      <c r="Z23" s="9">
        <v>0</v>
      </c>
      <c r="AA23" s="75">
        <f>Z23+Y23</f>
        <v>0</v>
      </c>
      <c r="AB23" s="9"/>
      <c r="AC23" s="75">
        <v>7.7797999999999998</v>
      </c>
      <c r="AD23" s="9">
        <v>0</v>
      </c>
      <c r="AE23" s="75">
        <f>AD23+AC23</f>
        <v>7.7797999999999998</v>
      </c>
      <c r="AF23" s="75">
        <v>7.7797999999999998</v>
      </c>
      <c r="AG23" s="9">
        <v>0</v>
      </c>
      <c r="AH23" s="75">
        <f>AG23+AF23</f>
        <v>7.7797999999999998</v>
      </c>
      <c r="AI23" s="75">
        <v>5.1974</v>
      </c>
      <c r="AJ23" s="9">
        <v>0</v>
      </c>
      <c r="AK23" s="75">
        <f>AJ23+AI23</f>
        <v>5.1974</v>
      </c>
      <c r="AL23" s="75">
        <v>9.8588000000000005</v>
      </c>
      <c r="AM23" s="9">
        <v>0</v>
      </c>
      <c r="AN23" s="75">
        <f>AM23+AL23</f>
        <v>9.8588000000000005</v>
      </c>
      <c r="AO23" s="75">
        <v>7.1878000000000002</v>
      </c>
      <c r="AP23" s="9">
        <v>0</v>
      </c>
      <c r="AQ23" s="75">
        <f>AP23+AO23</f>
        <v>7.1878000000000002</v>
      </c>
      <c r="AR23" s="75">
        <v>6.3360000000000003</v>
      </c>
      <c r="AS23" s="75">
        <v>0</v>
      </c>
      <c r="AT23" s="208">
        <f>SUM(AR23:AS23)</f>
        <v>6.3360000000000003</v>
      </c>
      <c r="AU23" s="75">
        <v>7.8118800000000004</v>
      </c>
      <c r="AV23" s="9">
        <v>0</v>
      </c>
      <c r="AW23" s="75">
        <f>AV23+AU23</f>
        <v>7.8118800000000004</v>
      </c>
      <c r="AX23" s="75">
        <v>7.8118800000000004</v>
      </c>
      <c r="AY23" s="9">
        <v>0</v>
      </c>
      <c r="AZ23" s="75">
        <f>SUM(AX23:AY23)</f>
        <v>7.8118800000000004</v>
      </c>
      <c r="BA23" s="354">
        <v>7.4656000000000002</v>
      </c>
      <c r="BB23" s="354">
        <v>0</v>
      </c>
      <c r="BC23" s="376">
        <f>SUM(BA23:BB23)</f>
        <v>7.4656000000000002</v>
      </c>
      <c r="BD23" s="376">
        <v>6.2477999999999998</v>
      </c>
      <c r="BE23" s="376">
        <v>0</v>
      </c>
      <c r="BF23" s="376">
        <f>SUM(BD23:BE23)</f>
        <v>6.2477999999999998</v>
      </c>
      <c r="BG23" s="317">
        <v>8.1286000000000005</v>
      </c>
      <c r="BH23" s="317">
        <v>0</v>
      </c>
      <c r="BI23" s="376">
        <f>SUM(BG23:BH23)</f>
        <v>8.1286000000000005</v>
      </c>
      <c r="BJ23" s="377">
        <v>6.7747999999999999</v>
      </c>
      <c r="BK23" s="377">
        <v>0</v>
      </c>
      <c r="BL23" s="99">
        <f>SUM(BJ23:BK23)</f>
        <v>6.7747999999999999</v>
      </c>
      <c r="BM23" s="99">
        <v>6.2565</v>
      </c>
      <c r="BN23" s="99">
        <v>0</v>
      </c>
      <c r="BO23" s="366">
        <f t="shared" si="22"/>
        <v>6.2565</v>
      </c>
      <c r="BP23" s="381">
        <v>7.6058000000000003</v>
      </c>
      <c r="BQ23" s="381">
        <v>0</v>
      </c>
      <c r="BR23" s="99">
        <f>SUM(BP23:BQ23)</f>
        <v>7.6058000000000003</v>
      </c>
      <c r="BS23" s="191">
        <v>7.7057000000000002</v>
      </c>
      <c r="BT23" s="191">
        <v>0</v>
      </c>
      <c r="BU23" s="366">
        <f t="shared" si="28"/>
        <v>7.7057000000000002</v>
      </c>
      <c r="BV23" s="191">
        <v>8.3908000000000005</v>
      </c>
      <c r="BW23" s="191">
        <v>0</v>
      </c>
      <c r="BX23" s="366">
        <f t="shared" si="31"/>
        <v>8.3908000000000005</v>
      </c>
    </row>
    <row r="24" spans="1:76" s="4" customFormat="1" ht="15.75" x14ac:dyDescent="0.25">
      <c r="A24" s="19" t="s">
        <v>191</v>
      </c>
      <c r="B24" s="10"/>
      <c r="C24" s="10"/>
      <c r="D24" s="10"/>
      <c r="E24" s="10"/>
      <c r="F24" s="10"/>
      <c r="G24" s="10"/>
      <c r="H24" s="10"/>
      <c r="I24" s="10"/>
      <c r="J24" s="10"/>
      <c r="K24" s="89"/>
      <c r="L24" s="89"/>
      <c r="M24" s="89"/>
      <c r="N24" s="89"/>
      <c r="O24" s="89"/>
      <c r="P24" s="89"/>
      <c r="Q24" s="89"/>
      <c r="R24" s="89"/>
      <c r="S24" s="89"/>
      <c r="T24" s="89"/>
      <c r="U24" s="89"/>
      <c r="V24" s="89"/>
      <c r="W24" s="89"/>
      <c r="X24" s="89"/>
      <c r="Y24" s="89"/>
      <c r="Z24" s="89"/>
      <c r="AA24" s="75"/>
      <c r="AB24" s="89"/>
      <c r="AC24" s="90"/>
      <c r="AD24" s="90"/>
      <c r="AE24" s="90"/>
      <c r="AH24" s="75"/>
      <c r="AK24" s="75"/>
      <c r="AN24" s="75"/>
      <c r="AQ24" s="75"/>
      <c r="AR24" s="89"/>
      <c r="AS24" s="89"/>
      <c r="AT24" s="214"/>
      <c r="AW24" s="75"/>
      <c r="AZ24" s="75"/>
      <c r="BC24" s="374"/>
      <c r="BD24" s="374"/>
      <c r="BE24" s="374"/>
      <c r="BF24" s="374"/>
      <c r="BI24" s="374"/>
      <c r="BO24" s="463"/>
    </row>
    <row r="25" spans="1:76" customFormat="1" ht="15.75" x14ac:dyDescent="0.25">
      <c r="A25" s="13" t="s">
        <v>2</v>
      </c>
      <c r="B25" s="60">
        <v>15.9808</v>
      </c>
      <c r="C25" s="9">
        <v>9.11E-2</v>
      </c>
      <c r="D25" s="9">
        <v>16.071899999999999</v>
      </c>
      <c r="E25" s="9">
        <v>17.846699999999998</v>
      </c>
      <c r="F25" s="9">
        <v>0.56659999999999999</v>
      </c>
      <c r="G25" s="9">
        <v>18.4133</v>
      </c>
      <c r="H25" s="9">
        <v>0</v>
      </c>
      <c r="I25" s="9">
        <v>17.554099999999998</v>
      </c>
      <c r="J25" s="9">
        <v>0.50670000000000004</v>
      </c>
      <c r="K25" s="75">
        <v>18.0608</v>
      </c>
      <c r="L25" s="75">
        <v>0</v>
      </c>
      <c r="M25" s="75">
        <v>23.4786</v>
      </c>
      <c r="N25" s="75">
        <v>0.32769999999999999</v>
      </c>
      <c r="O25" s="75">
        <f>N25+M25</f>
        <v>23.8063</v>
      </c>
      <c r="P25" s="75">
        <v>0</v>
      </c>
      <c r="Q25" s="75">
        <v>18.563199999999998</v>
      </c>
      <c r="R25" s="75">
        <v>1.0704</v>
      </c>
      <c r="S25" s="75">
        <v>19.633600000000001</v>
      </c>
      <c r="T25" s="75">
        <v>0</v>
      </c>
      <c r="U25" s="79">
        <v>25.418800000000001</v>
      </c>
      <c r="V25" s="79">
        <v>0.95550000000000002</v>
      </c>
      <c r="W25" s="75">
        <f>V25+U25</f>
        <v>26.374300000000002</v>
      </c>
      <c r="X25" s="75">
        <v>0</v>
      </c>
      <c r="Y25" s="75">
        <v>24.005400000000002</v>
      </c>
      <c r="Z25" s="75">
        <v>0.2382</v>
      </c>
      <c r="AA25" s="75">
        <f>Z25+Y25</f>
        <v>24.243600000000001</v>
      </c>
      <c r="AB25" s="75"/>
      <c r="AC25" s="88">
        <v>28.0274</v>
      </c>
      <c r="AD25" s="88">
        <v>0</v>
      </c>
      <c r="AE25" s="91">
        <f>SUM(AC25:AD25)</f>
        <v>28.0274</v>
      </c>
      <c r="AF25" s="75">
        <v>28.781600000000001</v>
      </c>
      <c r="AG25" s="75">
        <v>0</v>
      </c>
      <c r="AH25" s="75">
        <f>AG25+AF25</f>
        <v>28.781600000000001</v>
      </c>
      <c r="AI25" s="75">
        <v>25.011900000000001</v>
      </c>
      <c r="AJ25" s="75">
        <v>0</v>
      </c>
      <c r="AK25" s="75">
        <f>AJ25+AI25</f>
        <v>25.011900000000001</v>
      </c>
      <c r="AL25" s="75">
        <v>35.140599999999999</v>
      </c>
      <c r="AM25" s="75">
        <v>0</v>
      </c>
      <c r="AN25" s="75">
        <f>AM25+AL25</f>
        <v>35.140599999999999</v>
      </c>
      <c r="AO25" s="75">
        <v>35.870600000000003</v>
      </c>
      <c r="AP25" s="75">
        <v>0</v>
      </c>
      <c r="AQ25" s="75">
        <f>AP25+AO25</f>
        <v>35.870600000000003</v>
      </c>
      <c r="AR25" s="75">
        <v>30.176100000000002</v>
      </c>
      <c r="AS25" s="75">
        <v>0</v>
      </c>
      <c r="AT25" s="208">
        <f>SUM(AR25:AS25)</f>
        <v>30.176100000000002</v>
      </c>
      <c r="AU25" s="75">
        <v>35.447800000000001</v>
      </c>
      <c r="AV25" s="75">
        <v>0</v>
      </c>
      <c r="AW25" s="75">
        <f>AV25+AU25</f>
        <v>35.447800000000001</v>
      </c>
      <c r="AX25" s="75">
        <v>35.447800000000001</v>
      </c>
      <c r="AY25" s="75">
        <v>0</v>
      </c>
      <c r="AZ25" s="75">
        <f>SUM(AX25:AY25)</f>
        <v>35.447800000000001</v>
      </c>
      <c r="BA25" s="354">
        <v>31.575900000000001</v>
      </c>
      <c r="BB25" s="354">
        <v>0</v>
      </c>
      <c r="BC25" s="376">
        <f>SUM(BA25:BB25)</f>
        <v>31.575900000000001</v>
      </c>
      <c r="BD25" s="376">
        <v>28.007300000000001</v>
      </c>
      <c r="BE25" s="376">
        <v>0</v>
      </c>
      <c r="BF25" s="376">
        <f>SUM(BD25:BE25)</f>
        <v>28.007300000000001</v>
      </c>
      <c r="BG25" s="317">
        <v>33.762</v>
      </c>
      <c r="BH25" s="317">
        <v>0</v>
      </c>
      <c r="BI25" s="376">
        <f>SUM(BG25:BH25)</f>
        <v>33.762</v>
      </c>
      <c r="BJ25" s="377">
        <v>30.686699999999998</v>
      </c>
      <c r="BK25" s="377">
        <v>0</v>
      </c>
      <c r="BL25" s="99">
        <f>SUM(BJ25:BK25)</f>
        <v>30.686699999999998</v>
      </c>
      <c r="BM25" s="99">
        <v>27.8657</v>
      </c>
      <c r="BN25" s="99">
        <v>0</v>
      </c>
      <c r="BO25" s="366">
        <f t="shared" si="22"/>
        <v>27.8657</v>
      </c>
      <c r="BP25" s="381">
        <v>35.4895</v>
      </c>
      <c r="BQ25" s="381">
        <v>0</v>
      </c>
      <c r="BR25" s="99">
        <f>SUM(BP25:BQ25)</f>
        <v>35.4895</v>
      </c>
      <c r="BS25" s="191">
        <v>29.821100000000001</v>
      </c>
      <c r="BT25" s="191">
        <v>0</v>
      </c>
      <c r="BU25" s="366">
        <f t="shared" si="28"/>
        <v>29.821100000000001</v>
      </c>
      <c r="BV25" s="191">
        <v>34.608899999999998</v>
      </c>
      <c r="BW25" s="191">
        <v>0</v>
      </c>
      <c r="BX25" s="366">
        <f t="shared" si="31"/>
        <v>34.608899999999998</v>
      </c>
    </row>
    <row r="26" spans="1:76" customFormat="1" ht="15.75" x14ac:dyDescent="0.25">
      <c r="A26" s="14" t="s">
        <v>3</v>
      </c>
      <c r="B26" s="60">
        <v>5.48</v>
      </c>
      <c r="C26" s="9">
        <v>2.5796000000000001</v>
      </c>
      <c r="D26" s="9">
        <v>8.0595999999999997</v>
      </c>
      <c r="E26" s="9">
        <v>5.78</v>
      </c>
      <c r="F26" s="9">
        <v>4.5967000000000002</v>
      </c>
      <c r="G26" s="9">
        <v>10.3767</v>
      </c>
      <c r="H26" s="9">
        <v>0</v>
      </c>
      <c r="I26" s="9">
        <v>5.88</v>
      </c>
      <c r="J26" s="9">
        <v>2.0830000000000002</v>
      </c>
      <c r="K26" s="75">
        <v>7.9630000000000001</v>
      </c>
      <c r="L26" s="75">
        <v>0</v>
      </c>
      <c r="M26" s="75">
        <v>5.88</v>
      </c>
      <c r="N26" s="75">
        <v>2.0830000000000002</v>
      </c>
      <c r="O26" s="75">
        <f>N26+M26</f>
        <v>7.9630000000000001</v>
      </c>
      <c r="P26" s="75">
        <v>0</v>
      </c>
      <c r="Q26" s="75">
        <v>6.39</v>
      </c>
      <c r="R26" s="75">
        <v>5.1388999999999996</v>
      </c>
      <c r="S26" s="75">
        <v>11.5289</v>
      </c>
      <c r="T26" s="75">
        <v>0</v>
      </c>
      <c r="U26" s="79">
        <v>6.75</v>
      </c>
      <c r="V26" s="79">
        <v>4.2990000000000004</v>
      </c>
      <c r="W26" s="75">
        <f>V26+U26</f>
        <v>11.048999999999999</v>
      </c>
      <c r="X26" s="75">
        <v>0</v>
      </c>
      <c r="Y26" s="75">
        <v>6.75</v>
      </c>
      <c r="Z26" s="75">
        <v>4.2990000000000004</v>
      </c>
      <c r="AA26" s="75">
        <f>Z26+Y26</f>
        <v>11.048999999999999</v>
      </c>
      <c r="AB26" s="75"/>
      <c r="AC26" s="88">
        <v>4.4050000000000002</v>
      </c>
      <c r="AD26" s="88">
        <v>0</v>
      </c>
      <c r="AE26" s="88">
        <f>SUM(AC26:AD26)</f>
        <v>4.4050000000000002</v>
      </c>
      <c r="AF26" s="75">
        <v>4.1616</v>
      </c>
      <c r="AG26" s="75">
        <v>0</v>
      </c>
      <c r="AH26" s="75">
        <f>AG26+AF26</f>
        <v>4.1616</v>
      </c>
      <c r="AI26" s="75">
        <v>3.4079000000000002</v>
      </c>
      <c r="AJ26" s="75">
        <v>0</v>
      </c>
      <c r="AK26" s="75">
        <f>AJ26+AI26</f>
        <v>3.4079000000000002</v>
      </c>
      <c r="AL26" s="75">
        <v>4.5454999999999997</v>
      </c>
      <c r="AM26" s="75">
        <v>0</v>
      </c>
      <c r="AN26" s="75">
        <f>AM26+AL26</f>
        <v>4.5454999999999997</v>
      </c>
      <c r="AO26" s="75">
        <v>2.9455</v>
      </c>
      <c r="AP26" s="75">
        <v>0</v>
      </c>
      <c r="AQ26" s="75">
        <f>AP26+AO26</f>
        <v>2.9455</v>
      </c>
      <c r="AR26" s="75">
        <v>0.36570000000000003</v>
      </c>
      <c r="AS26" s="75">
        <v>0</v>
      </c>
      <c r="AT26" s="208">
        <f>SUM(AR26:AS26)</f>
        <v>0.36570000000000003</v>
      </c>
      <c r="AU26" s="75">
        <v>4.0661699999999996</v>
      </c>
      <c r="AV26" s="75">
        <v>0</v>
      </c>
      <c r="AW26" s="75">
        <f>AV26+AU26</f>
        <v>4.0661699999999996</v>
      </c>
      <c r="AX26" s="75">
        <v>4.3117000000000001</v>
      </c>
      <c r="AY26" s="75">
        <v>0</v>
      </c>
      <c r="AZ26" s="75">
        <f>SUM(AX26:AY26)</f>
        <v>4.3117000000000001</v>
      </c>
      <c r="BA26" s="354">
        <v>3.3860999999999999</v>
      </c>
      <c r="BB26" s="354">
        <v>0</v>
      </c>
      <c r="BC26" s="376">
        <f>SUM(BA26:BB26)</f>
        <v>3.3860999999999999</v>
      </c>
      <c r="BD26" s="376">
        <v>3.3860999999999999</v>
      </c>
      <c r="BE26" s="376">
        <v>0</v>
      </c>
      <c r="BF26" s="376">
        <f>SUM(BD26:BE26)</f>
        <v>3.3860999999999999</v>
      </c>
      <c r="BG26" s="317">
        <v>2.4003000000000001</v>
      </c>
      <c r="BH26" s="317">
        <v>0</v>
      </c>
      <c r="BI26" s="376">
        <f>SUM(BG26:BH26)</f>
        <v>2.4003000000000001</v>
      </c>
      <c r="BJ26" s="377">
        <v>1.3726</v>
      </c>
      <c r="BK26" s="377">
        <v>0</v>
      </c>
      <c r="BL26" s="99">
        <f>SUM(BJ26:BK26)</f>
        <v>1.3726</v>
      </c>
      <c r="BM26" s="99">
        <v>1.3725000000000001</v>
      </c>
      <c r="BN26" s="99">
        <v>0</v>
      </c>
      <c r="BO26" s="366">
        <f t="shared" si="22"/>
        <v>1.3725000000000001</v>
      </c>
      <c r="BP26" s="381">
        <v>12.4201</v>
      </c>
      <c r="BQ26" s="381">
        <v>0</v>
      </c>
      <c r="BR26" s="99">
        <f>SUM(BP26:BQ26)</f>
        <v>12.4201</v>
      </c>
      <c r="BS26" s="191">
        <v>11.7658</v>
      </c>
      <c r="BT26" s="191">
        <v>0</v>
      </c>
      <c r="BU26" s="366">
        <f t="shared" si="28"/>
        <v>11.7658</v>
      </c>
      <c r="BV26" s="191">
        <v>13.910399999999999</v>
      </c>
      <c r="BW26" s="191">
        <v>0</v>
      </c>
      <c r="BX26" s="366">
        <f t="shared" si="31"/>
        <v>13.910399999999999</v>
      </c>
    </row>
    <row r="27" spans="1:76" customFormat="1" ht="15.75" x14ac:dyDescent="0.25">
      <c r="A27" s="13" t="s">
        <v>4</v>
      </c>
      <c r="B27" s="60">
        <v>0</v>
      </c>
      <c r="C27" s="9">
        <v>0.2465</v>
      </c>
      <c r="D27" s="9">
        <v>0.2465</v>
      </c>
      <c r="E27" s="9">
        <v>0</v>
      </c>
      <c r="F27" s="9">
        <v>0.29039999999999999</v>
      </c>
      <c r="G27" s="9">
        <v>0.29039999999999999</v>
      </c>
      <c r="H27" s="9">
        <v>0</v>
      </c>
      <c r="I27" s="9">
        <v>0</v>
      </c>
      <c r="J27" s="9">
        <v>0.29039999999999999</v>
      </c>
      <c r="K27" s="75">
        <v>0.29039999999999999</v>
      </c>
      <c r="L27" s="75">
        <v>0</v>
      </c>
      <c r="M27" s="75">
        <v>0</v>
      </c>
      <c r="N27" s="75">
        <v>0.22070000000000001</v>
      </c>
      <c r="O27" s="75">
        <f>N27+M27</f>
        <v>0.22070000000000001</v>
      </c>
      <c r="P27" s="75">
        <v>0</v>
      </c>
      <c r="Q27" s="75">
        <v>0</v>
      </c>
      <c r="R27" s="75">
        <v>0.29039999999999999</v>
      </c>
      <c r="S27" s="75">
        <v>0.29039999999999999</v>
      </c>
      <c r="T27" s="75">
        <v>0</v>
      </c>
      <c r="U27" s="79">
        <v>0</v>
      </c>
      <c r="V27" s="79">
        <v>0.29039999999999999</v>
      </c>
      <c r="W27" s="75">
        <f>V27+U27</f>
        <v>0.29039999999999999</v>
      </c>
      <c r="X27" s="75">
        <v>0</v>
      </c>
      <c r="Y27" s="75">
        <v>0</v>
      </c>
      <c r="Z27" s="75">
        <v>0.2359</v>
      </c>
      <c r="AA27" s="75">
        <f>Z27+Y27</f>
        <v>0.2359</v>
      </c>
      <c r="AB27" s="75"/>
      <c r="AC27" s="92">
        <v>0.29039999999999999</v>
      </c>
      <c r="AD27" s="88">
        <v>0</v>
      </c>
      <c r="AE27" s="75">
        <f>AD27+AC27</f>
        <v>0.29039999999999999</v>
      </c>
      <c r="AF27" s="75">
        <v>0.29039999999999999</v>
      </c>
      <c r="AG27" s="75">
        <v>0</v>
      </c>
      <c r="AH27" s="75">
        <f>AG27+AF27</f>
        <v>0.29039999999999999</v>
      </c>
      <c r="AI27" s="75">
        <v>0.2407</v>
      </c>
      <c r="AJ27" s="75">
        <v>0</v>
      </c>
      <c r="AK27" s="75">
        <f>AJ27+AI27</f>
        <v>0.2407</v>
      </c>
      <c r="AL27" s="75">
        <v>0.29039999999999999</v>
      </c>
      <c r="AM27" s="75">
        <v>0</v>
      </c>
      <c r="AN27" s="75">
        <f>AM27+AL27</f>
        <v>0.29039999999999999</v>
      </c>
      <c r="AO27" s="75">
        <v>0.29039999999999999</v>
      </c>
      <c r="AP27" s="75">
        <v>0</v>
      </c>
      <c r="AQ27" s="75">
        <f>AP27+AO27</f>
        <v>0.29039999999999999</v>
      </c>
      <c r="AR27" s="75">
        <v>0.2117</v>
      </c>
      <c r="AS27" s="75">
        <v>0</v>
      </c>
      <c r="AT27" s="208">
        <f>SUM(AR27:AS27)</f>
        <v>0.2117</v>
      </c>
      <c r="AU27" s="75">
        <v>0.29039999999999999</v>
      </c>
      <c r="AV27" s="75">
        <v>0</v>
      </c>
      <c r="AW27" s="75">
        <f>AV27+AU27</f>
        <v>0.29039999999999999</v>
      </c>
      <c r="AX27" s="75">
        <v>0.29039999999999999</v>
      </c>
      <c r="AY27" s="75">
        <v>0</v>
      </c>
      <c r="AZ27" s="75">
        <f>SUM(AX27:AY27)</f>
        <v>0.29039999999999999</v>
      </c>
      <c r="BA27" s="317">
        <v>6.8999999999999999E-3</v>
      </c>
      <c r="BB27" s="355">
        <v>0</v>
      </c>
      <c r="BC27" s="377">
        <f>SUM(BA27:BB27)</f>
        <v>6.8999999999999999E-3</v>
      </c>
      <c r="BD27" s="377">
        <v>6.7999999999999996E-3</v>
      </c>
      <c r="BE27" s="377">
        <v>0</v>
      </c>
      <c r="BF27" s="377">
        <f>SUM(BD27:BE27)</f>
        <v>6.7999999999999996E-3</v>
      </c>
      <c r="BG27" s="355">
        <v>1E-4</v>
      </c>
      <c r="BH27" s="355">
        <v>0</v>
      </c>
      <c r="BI27" s="377">
        <f>SUM(BG27:BH27)</f>
        <v>1E-4</v>
      </c>
      <c r="BJ27" s="355">
        <v>1E-4</v>
      </c>
      <c r="BK27" s="355">
        <v>0</v>
      </c>
      <c r="BL27" s="381">
        <f t="shared" ref="BL27" si="32">SUM(BJ27:BK27)</f>
        <v>1E-4</v>
      </c>
      <c r="BM27" s="464">
        <v>0</v>
      </c>
      <c r="BN27" s="464">
        <v>0</v>
      </c>
      <c r="BO27" s="459">
        <f t="shared" si="22"/>
        <v>0</v>
      </c>
      <c r="BP27" s="460">
        <v>1E-4</v>
      </c>
      <c r="BQ27" s="460">
        <v>0</v>
      </c>
      <c r="BR27" s="464">
        <f t="shared" ref="BR27" si="33">SUM(BP27:BQ27)</f>
        <v>1E-4</v>
      </c>
      <c r="BS27" s="460">
        <v>1E-4</v>
      </c>
      <c r="BT27" s="460">
        <v>0</v>
      </c>
      <c r="BU27" s="464">
        <f t="shared" si="28"/>
        <v>1E-4</v>
      </c>
      <c r="BV27" s="460">
        <v>1E-4</v>
      </c>
      <c r="BW27" s="460">
        <v>0</v>
      </c>
      <c r="BX27" s="464">
        <f t="shared" si="31"/>
        <v>1E-4</v>
      </c>
    </row>
    <row r="28" spans="1:76" customFormat="1" x14ac:dyDescent="0.25">
      <c r="A28" s="17" t="s">
        <v>5</v>
      </c>
      <c r="B28" s="46"/>
      <c r="C28" s="46"/>
      <c r="D28" s="46"/>
      <c r="E28" s="46"/>
      <c r="F28" s="46"/>
      <c r="G28" s="46"/>
      <c r="H28" s="46"/>
      <c r="I28" s="46"/>
      <c r="J28" s="46"/>
      <c r="K28" s="90"/>
      <c r="L28" s="93"/>
      <c r="M28" s="90"/>
      <c r="N28" s="90"/>
      <c r="O28" s="90"/>
      <c r="P28" s="90"/>
      <c r="Q28" s="93"/>
      <c r="R28" s="93"/>
      <c r="S28" s="90"/>
      <c r="T28" s="93"/>
      <c r="U28" s="90"/>
      <c r="V28" s="90"/>
      <c r="W28" s="90"/>
      <c r="X28" s="90"/>
      <c r="Y28" s="90"/>
      <c r="Z28" s="90"/>
      <c r="AA28" s="90"/>
      <c r="AB28" s="90"/>
      <c r="AC28" s="90"/>
      <c r="AD28" s="90"/>
      <c r="AE28" s="89"/>
      <c r="AT28" s="8"/>
      <c r="BC28" s="372"/>
      <c r="BD28" s="372"/>
      <c r="BE28" s="372"/>
      <c r="BF28" s="372"/>
      <c r="BI28" s="372"/>
      <c r="BM28" s="429"/>
      <c r="BN28" s="429"/>
      <c r="BO28" s="429"/>
    </row>
    <row r="29" spans="1:76" s="4" customFormat="1" x14ac:dyDescent="0.25">
      <c r="A29" s="16" t="s">
        <v>6</v>
      </c>
      <c r="B29" s="46"/>
      <c r="C29" s="46"/>
      <c r="D29" s="46"/>
      <c r="E29" s="46"/>
      <c r="F29" s="46"/>
      <c r="G29" s="46"/>
      <c r="H29" s="46"/>
      <c r="I29" s="46"/>
      <c r="J29" s="46"/>
      <c r="K29" s="90"/>
      <c r="L29" s="93"/>
      <c r="M29" s="90"/>
      <c r="N29" s="90"/>
      <c r="O29" s="90"/>
      <c r="P29" s="90"/>
      <c r="Q29" s="93"/>
      <c r="R29" s="93"/>
      <c r="S29" s="90"/>
      <c r="T29" s="93"/>
      <c r="U29" s="90"/>
      <c r="V29" s="90"/>
      <c r="W29" s="90"/>
      <c r="X29" s="90"/>
      <c r="Y29" s="90"/>
      <c r="Z29" s="90"/>
      <c r="AA29" s="90"/>
      <c r="AB29" s="90"/>
      <c r="AC29" s="90"/>
      <c r="AD29" s="90"/>
      <c r="AE29" s="90"/>
      <c r="AR29" s="75">
        <v>1E-4</v>
      </c>
      <c r="AS29" s="75">
        <v>1E-4</v>
      </c>
      <c r="AT29" s="208">
        <v>1E-4</v>
      </c>
      <c r="AU29" s="75">
        <v>1E-4</v>
      </c>
      <c r="AV29" s="75">
        <v>1E-4</v>
      </c>
      <c r="AW29" s="75">
        <v>1E-4</v>
      </c>
      <c r="AX29" s="75">
        <v>1E-4</v>
      </c>
      <c r="AY29" s="75">
        <v>1E-4</v>
      </c>
      <c r="AZ29" s="75">
        <v>1E-4</v>
      </c>
      <c r="BA29" s="75">
        <v>1E-4</v>
      </c>
      <c r="BB29" s="75">
        <v>1E-4</v>
      </c>
      <c r="BC29" s="366">
        <v>1E-4</v>
      </c>
      <c r="BD29" s="355">
        <v>0</v>
      </c>
      <c r="BE29" s="355">
        <v>0</v>
      </c>
      <c r="BF29" s="355">
        <v>0</v>
      </c>
      <c r="BG29" s="355">
        <v>0</v>
      </c>
      <c r="BH29" s="355">
        <v>0</v>
      </c>
      <c r="BI29" s="355">
        <v>0</v>
      </c>
      <c r="BJ29" s="355">
        <v>0</v>
      </c>
      <c r="BK29" s="355">
        <v>0</v>
      </c>
      <c r="BL29" s="79">
        <v>0</v>
      </c>
      <c r="BM29" s="460">
        <v>0</v>
      </c>
      <c r="BN29" s="460">
        <v>0</v>
      </c>
      <c r="BO29" s="460">
        <v>0</v>
      </c>
      <c r="BP29" s="460">
        <v>0</v>
      </c>
      <c r="BQ29" s="460">
        <v>0</v>
      </c>
      <c r="BR29" s="460">
        <v>0</v>
      </c>
      <c r="BS29" s="460">
        <v>0</v>
      </c>
      <c r="BT29" s="460">
        <v>0</v>
      </c>
      <c r="BU29" s="460">
        <v>0</v>
      </c>
      <c r="BV29" s="460">
        <v>0</v>
      </c>
      <c r="BW29" s="460">
        <v>0</v>
      </c>
      <c r="BX29" s="460">
        <v>0</v>
      </c>
    </row>
    <row r="30" spans="1:76" customFormat="1" x14ac:dyDescent="0.25">
      <c r="A30" s="16" t="s">
        <v>7</v>
      </c>
      <c r="B30" s="9">
        <v>0</v>
      </c>
      <c r="C30" s="9">
        <v>1.72E-2</v>
      </c>
      <c r="D30" s="9">
        <v>1.72E-2</v>
      </c>
      <c r="E30" s="9">
        <v>0</v>
      </c>
      <c r="F30" s="9">
        <v>4.0899999999999999E-2</v>
      </c>
      <c r="G30" s="9">
        <v>4.0899999999999999E-2</v>
      </c>
      <c r="H30" s="9">
        <v>0</v>
      </c>
      <c r="I30" s="9"/>
      <c r="J30" s="9">
        <v>4.0899999999999999E-2</v>
      </c>
      <c r="K30" s="75">
        <v>4.0899999999999999E-2</v>
      </c>
      <c r="L30" s="75"/>
      <c r="M30" s="75">
        <v>0</v>
      </c>
      <c r="N30" s="75">
        <v>2.9999999999999997E-4</v>
      </c>
      <c r="O30" s="75">
        <f>N30+M30</f>
        <v>2.9999999999999997E-4</v>
      </c>
      <c r="P30" s="75"/>
      <c r="Q30" s="75"/>
      <c r="R30" s="75"/>
      <c r="S30" s="75">
        <v>1E-4</v>
      </c>
      <c r="T30" s="75"/>
      <c r="U30" s="75"/>
      <c r="V30" s="75">
        <v>1E-4</v>
      </c>
      <c r="W30" s="75">
        <f>V30+U30</f>
        <v>1E-4</v>
      </c>
      <c r="X30" s="75"/>
      <c r="Y30" s="75">
        <v>0</v>
      </c>
      <c r="Z30" s="75">
        <v>0</v>
      </c>
      <c r="AA30" s="75">
        <f>Z30+Y30</f>
        <v>0</v>
      </c>
      <c r="AB30" s="75"/>
      <c r="AC30" s="75">
        <v>1E-4</v>
      </c>
      <c r="AD30" s="75">
        <v>0</v>
      </c>
      <c r="AE30" s="75">
        <f>AD30+AC30</f>
        <v>1E-4</v>
      </c>
      <c r="AF30" s="75">
        <v>1E-4</v>
      </c>
      <c r="AG30" s="75">
        <v>0</v>
      </c>
      <c r="AH30" s="75">
        <f>AG30+AF30</f>
        <v>1E-4</v>
      </c>
      <c r="AI30" s="75">
        <v>0</v>
      </c>
      <c r="AJ30" s="75">
        <v>0</v>
      </c>
      <c r="AK30" s="75">
        <f>AJ30+AI30</f>
        <v>0</v>
      </c>
      <c r="AL30" s="75">
        <v>1E-4</v>
      </c>
      <c r="AM30" s="75">
        <v>0</v>
      </c>
      <c r="AN30" s="75">
        <f>AM30+AL30</f>
        <v>1E-4</v>
      </c>
      <c r="AO30" s="75">
        <v>0</v>
      </c>
      <c r="AP30" s="75">
        <v>1E-4</v>
      </c>
      <c r="AQ30" s="75">
        <f>AP30+AO30</f>
        <v>1E-4</v>
      </c>
      <c r="AR30" s="75">
        <v>1E-4</v>
      </c>
      <c r="AS30" s="75">
        <v>1E-4</v>
      </c>
      <c r="AT30" s="208">
        <v>1E-4</v>
      </c>
      <c r="AU30" s="75">
        <v>1E-4</v>
      </c>
      <c r="AV30" s="75">
        <v>0</v>
      </c>
      <c r="AW30" s="75">
        <f>AV30+AU30</f>
        <v>1E-4</v>
      </c>
      <c r="AX30" s="75">
        <v>0</v>
      </c>
      <c r="AY30" s="75">
        <v>0</v>
      </c>
      <c r="AZ30" s="75">
        <f>SUM(AX30:AY30)</f>
        <v>0</v>
      </c>
      <c r="BA30" s="75">
        <v>1E-4</v>
      </c>
      <c r="BB30" s="75">
        <v>1E-4</v>
      </c>
      <c r="BC30" s="366">
        <v>1E-4</v>
      </c>
      <c r="BD30" s="355">
        <v>0</v>
      </c>
      <c r="BE30" s="355">
        <v>0</v>
      </c>
      <c r="BF30" s="355">
        <v>0</v>
      </c>
      <c r="BG30" s="355">
        <v>0</v>
      </c>
      <c r="BH30" s="355">
        <v>0</v>
      </c>
      <c r="BI30" s="355">
        <v>0</v>
      </c>
      <c r="BJ30" s="355">
        <v>0</v>
      </c>
      <c r="BK30" s="355">
        <v>0</v>
      </c>
      <c r="BL30" s="79">
        <v>0</v>
      </c>
      <c r="BM30" s="460">
        <v>0</v>
      </c>
      <c r="BN30" s="460">
        <v>0</v>
      </c>
      <c r="BO30" s="460">
        <v>0</v>
      </c>
      <c r="BP30" s="460">
        <v>0</v>
      </c>
      <c r="BQ30" s="460">
        <v>0</v>
      </c>
      <c r="BR30" s="460">
        <v>0</v>
      </c>
      <c r="BS30" s="460">
        <v>0</v>
      </c>
      <c r="BT30" s="460">
        <v>0</v>
      </c>
      <c r="BU30" s="460">
        <v>0</v>
      </c>
      <c r="BV30" s="460">
        <v>0</v>
      </c>
      <c r="BW30" s="460">
        <v>0</v>
      </c>
      <c r="BX30" s="460">
        <v>0</v>
      </c>
    </row>
    <row r="31" spans="1:76" customFormat="1" x14ac:dyDescent="0.25">
      <c r="A31" s="17" t="s">
        <v>8</v>
      </c>
      <c r="B31" s="49"/>
      <c r="C31" s="50"/>
      <c r="D31" s="46"/>
      <c r="E31" s="46"/>
      <c r="F31" s="46"/>
      <c r="G31" s="46"/>
      <c r="H31" s="46"/>
      <c r="I31" s="46"/>
      <c r="J31" s="46"/>
      <c r="K31" s="90"/>
      <c r="L31" s="93"/>
      <c r="M31" s="90"/>
      <c r="N31" s="90"/>
      <c r="O31" s="90"/>
      <c r="P31" s="90"/>
      <c r="Q31" s="93"/>
      <c r="R31" s="93"/>
      <c r="S31" s="90"/>
      <c r="T31" s="93"/>
      <c r="U31" s="90"/>
      <c r="V31" s="90"/>
      <c r="W31" s="90"/>
      <c r="X31" s="90"/>
      <c r="Y31" s="90"/>
      <c r="Z31" s="90"/>
      <c r="AA31" s="90"/>
      <c r="AB31" s="90"/>
      <c r="AC31" s="90"/>
      <c r="AD31" s="90"/>
      <c r="AE31" s="89"/>
      <c r="AT31" s="8"/>
      <c r="BC31" s="372"/>
      <c r="BD31" s="372"/>
      <c r="BE31" s="372"/>
      <c r="BF31" s="372"/>
      <c r="BI31" s="372"/>
      <c r="BM31" s="429"/>
      <c r="BN31" s="429"/>
      <c r="BO31" s="429"/>
    </row>
    <row r="32" spans="1:76" customFormat="1" x14ac:dyDescent="0.25">
      <c r="A32" s="181" t="s">
        <v>258</v>
      </c>
      <c r="B32" s="77">
        <v>0</v>
      </c>
      <c r="C32" s="75">
        <v>7.7999999999999996E-3</v>
      </c>
      <c r="D32" s="75">
        <v>7.7999999999999996E-3</v>
      </c>
      <c r="E32" s="75">
        <v>0</v>
      </c>
      <c r="F32" s="75">
        <v>3.1099999999999999E-2</v>
      </c>
      <c r="G32" s="75">
        <v>3.1099999999999999E-2</v>
      </c>
      <c r="H32" s="75">
        <v>0</v>
      </c>
      <c r="I32" s="75"/>
      <c r="J32" s="75">
        <v>3.1099999999999999E-2</v>
      </c>
      <c r="K32" s="75">
        <v>3.1099999999999999E-2</v>
      </c>
      <c r="L32" s="75"/>
      <c r="M32" s="75">
        <v>0</v>
      </c>
      <c r="N32" s="75">
        <v>0.72919999999999996</v>
      </c>
      <c r="O32" s="75">
        <f>N32+M32</f>
        <v>0.72919999999999996</v>
      </c>
      <c r="P32" s="75"/>
      <c r="Q32" s="75"/>
      <c r="R32" s="75">
        <v>1</v>
      </c>
      <c r="S32" s="75">
        <v>1</v>
      </c>
      <c r="T32" s="75"/>
      <c r="U32" s="88">
        <v>0</v>
      </c>
      <c r="V32" s="88">
        <v>0.35830000000000001</v>
      </c>
      <c r="W32" s="88">
        <f>V32+U32</f>
        <v>0.35830000000000001</v>
      </c>
      <c r="X32" s="88"/>
      <c r="Y32" s="88">
        <v>0</v>
      </c>
      <c r="Z32" s="88">
        <v>0</v>
      </c>
      <c r="AA32" s="75">
        <f>Z32+Y32</f>
        <v>0</v>
      </c>
      <c r="AB32" s="88"/>
      <c r="AC32" s="88">
        <v>1E-4</v>
      </c>
      <c r="AD32" s="88">
        <v>0</v>
      </c>
      <c r="AE32" s="75">
        <f>AD32+AC32</f>
        <v>1E-4</v>
      </c>
      <c r="AF32" s="75">
        <v>1E-4</v>
      </c>
      <c r="AG32" s="75">
        <v>0</v>
      </c>
      <c r="AH32" s="75">
        <f>AG32+AF32</f>
        <v>1E-4</v>
      </c>
      <c r="AI32" s="75">
        <v>0</v>
      </c>
      <c r="AJ32" s="75">
        <v>0</v>
      </c>
      <c r="AK32" s="75">
        <f>AJ32+AI32</f>
        <v>0</v>
      </c>
      <c r="AL32" s="75">
        <v>1E-4</v>
      </c>
      <c r="AM32" s="75">
        <v>0</v>
      </c>
      <c r="AN32" s="75">
        <f>AM32+AL32</f>
        <v>1E-4</v>
      </c>
      <c r="AO32" s="75">
        <v>0</v>
      </c>
      <c r="AP32" s="75">
        <v>1E-4</v>
      </c>
      <c r="AQ32" s="75">
        <f>AP32+AO32</f>
        <v>1E-4</v>
      </c>
      <c r="AR32" s="75">
        <v>1E-4</v>
      </c>
      <c r="AS32" s="75">
        <v>1E-4</v>
      </c>
      <c r="AT32" s="208">
        <v>1E-4</v>
      </c>
      <c r="AU32" s="75">
        <v>1E-4</v>
      </c>
      <c r="AV32" s="75">
        <v>0</v>
      </c>
      <c r="AW32" s="75">
        <f>AV32+AU32</f>
        <v>1E-4</v>
      </c>
      <c r="AX32" s="75">
        <v>0</v>
      </c>
      <c r="AY32" s="75">
        <v>0</v>
      </c>
      <c r="AZ32" s="75">
        <f>SUM(AX32:AY32)</f>
        <v>0</v>
      </c>
      <c r="BA32" s="75">
        <v>1E-4</v>
      </c>
      <c r="BB32" s="75">
        <v>1E-4</v>
      </c>
      <c r="BC32" s="366">
        <v>1E-4</v>
      </c>
      <c r="BD32" s="355">
        <v>0</v>
      </c>
      <c r="BE32" s="355">
        <v>0</v>
      </c>
      <c r="BF32" s="355">
        <v>0</v>
      </c>
      <c r="BG32" s="355">
        <v>0</v>
      </c>
      <c r="BH32" s="355">
        <v>0</v>
      </c>
      <c r="BI32" s="355">
        <v>0</v>
      </c>
      <c r="BJ32" s="355">
        <v>0</v>
      </c>
      <c r="BK32" s="355">
        <v>0</v>
      </c>
      <c r="BL32" s="355">
        <v>0</v>
      </c>
      <c r="BM32" s="460">
        <v>0</v>
      </c>
      <c r="BN32" s="460">
        <v>0</v>
      </c>
      <c r="BO32" s="460">
        <v>0</v>
      </c>
      <c r="BP32" s="460">
        <v>0</v>
      </c>
      <c r="BQ32" s="460">
        <v>0</v>
      </c>
      <c r="BR32" s="460">
        <v>0</v>
      </c>
      <c r="BS32" s="460">
        <v>0</v>
      </c>
      <c r="BT32" s="460">
        <v>0</v>
      </c>
      <c r="BU32" s="460">
        <v>0</v>
      </c>
      <c r="BV32" s="460">
        <v>0</v>
      </c>
      <c r="BW32" s="460">
        <v>0</v>
      </c>
      <c r="BX32" s="460">
        <v>0</v>
      </c>
    </row>
    <row r="33" spans="1:76" customFormat="1" ht="15.75" x14ac:dyDescent="0.25">
      <c r="A33" s="210" t="s">
        <v>181</v>
      </c>
      <c r="B33" s="182">
        <v>26.452400000000001</v>
      </c>
      <c r="C33" s="179">
        <v>2.9883000000000002</v>
      </c>
      <c r="D33" s="179">
        <v>29.4407</v>
      </c>
      <c r="E33" s="179">
        <v>29.5596</v>
      </c>
      <c r="F33" s="179">
        <v>5.6837</v>
      </c>
      <c r="G33" s="179">
        <v>35.243299999999998</v>
      </c>
      <c r="H33" s="179">
        <v>0</v>
      </c>
      <c r="I33" s="179">
        <v>29.373999999999999</v>
      </c>
      <c r="J33" s="179">
        <v>3.1101000000000001</v>
      </c>
      <c r="K33" s="179">
        <v>32.484099999999998</v>
      </c>
      <c r="L33" s="180">
        <v>0</v>
      </c>
      <c r="M33" s="96">
        <f>M32+M30+M27+M26+M25+M22</f>
        <v>34.49</v>
      </c>
      <c r="N33" s="96">
        <f>N32+N30+N27+N26+N25+N22</f>
        <v>3.4990999999999999</v>
      </c>
      <c r="O33" s="96">
        <v>37.989100000000001</v>
      </c>
      <c r="P33" s="96"/>
      <c r="Q33" s="96">
        <v>31.228100000000001</v>
      </c>
      <c r="R33" s="96">
        <v>6.5</v>
      </c>
      <c r="S33" s="96">
        <v>37.728099999999998</v>
      </c>
      <c r="T33" s="96">
        <v>0</v>
      </c>
      <c r="U33" s="95">
        <v>38.363700000000001</v>
      </c>
      <c r="V33" s="95">
        <v>5.9034000000000004</v>
      </c>
      <c r="W33" s="95">
        <v>44.267099999999999</v>
      </c>
      <c r="X33" s="95"/>
      <c r="Y33" s="95">
        <f t="shared" ref="Y33:AP33" si="34">SUM(Y22:Y32)</f>
        <v>35.5458</v>
      </c>
      <c r="Z33" s="95">
        <f t="shared" si="34"/>
        <v>4.7731000000000003</v>
      </c>
      <c r="AA33" s="95">
        <f t="shared" si="34"/>
        <v>40.318899999999999</v>
      </c>
      <c r="AB33" s="95">
        <f t="shared" si="34"/>
        <v>0</v>
      </c>
      <c r="AC33" s="95">
        <f t="shared" si="34"/>
        <v>40.502900000000004</v>
      </c>
      <c r="AD33" s="95">
        <f t="shared" si="34"/>
        <v>0</v>
      </c>
      <c r="AE33" s="95">
        <f t="shared" si="34"/>
        <v>40.502900000000004</v>
      </c>
      <c r="AF33" s="95">
        <f t="shared" si="34"/>
        <v>41.013700000000007</v>
      </c>
      <c r="AG33" s="95">
        <f t="shared" si="34"/>
        <v>0</v>
      </c>
      <c r="AH33" s="95">
        <f t="shared" si="34"/>
        <v>41.013700000000007</v>
      </c>
      <c r="AI33" s="95">
        <f t="shared" si="34"/>
        <v>33.857899999999994</v>
      </c>
      <c r="AJ33" s="95">
        <f t="shared" si="34"/>
        <v>0</v>
      </c>
      <c r="AK33" s="95">
        <f t="shared" si="34"/>
        <v>33.857899999999994</v>
      </c>
      <c r="AL33" s="95">
        <f t="shared" si="34"/>
        <v>49.835599999999999</v>
      </c>
      <c r="AM33" s="95">
        <f t="shared" si="34"/>
        <v>0</v>
      </c>
      <c r="AN33" s="95">
        <f t="shared" si="34"/>
        <v>49.835599999999999</v>
      </c>
      <c r="AO33" s="95">
        <f t="shared" si="34"/>
        <v>46.294300000000007</v>
      </c>
      <c r="AP33" s="95">
        <f t="shared" si="34"/>
        <v>3.0000000000000003E-4</v>
      </c>
      <c r="AQ33" s="95">
        <f t="shared" ref="AQ33:BF33" si="35">SUM(AQ22:AQ32)</f>
        <v>46.29460000000001</v>
      </c>
      <c r="AR33" s="95">
        <f t="shared" si="35"/>
        <v>37.090000000000011</v>
      </c>
      <c r="AS33" s="95">
        <f t="shared" si="35"/>
        <v>6.0000000000000006E-4</v>
      </c>
      <c r="AT33" s="95">
        <f t="shared" si="35"/>
        <v>37.090300000000006</v>
      </c>
      <c r="AU33" s="95">
        <f t="shared" si="35"/>
        <v>47.616650000000007</v>
      </c>
      <c r="AV33" s="95">
        <f t="shared" si="35"/>
        <v>1E-4</v>
      </c>
      <c r="AW33" s="95">
        <f t="shared" si="35"/>
        <v>47.616650000000007</v>
      </c>
      <c r="AX33" s="95">
        <f t="shared" si="35"/>
        <v>47.861880000000006</v>
      </c>
      <c r="AY33" s="95">
        <f t="shared" si="35"/>
        <v>1E-4</v>
      </c>
      <c r="AZ33" s="95">
        <f t="shared" si="35"/>
        <v>47.861880000000006</v>
      </c>
      <c r="BA33" s="95">
        <f t="shared" si="35"/>
        <v>42.43480000000001</v>
      </c>
      <c r="BB33" s="95">
        <f t="shared" si="35"/>
        <v>3.0000000000000003E-4</v>
      </c>
      <c r="BC33" s="367">
        <f t="shared" si="35"/>
        <v>42.43480000000001</v>
      </c>
      <c r="BD33" s="106">
        <f t="shared" si="35"/>
        <v>37.647999999999996</v>
      </c>
      <c r="BE33" s="106">
        <f t="shared" si="35"/>
        <v>0</v>
      </c>
      <c r="BF33" s="106">
        <f t="shared" si="35"/>
        <v>37.647999999999996</v>
      </c>
      <c r="BG33" s="106">
        <f>SUM(BG22:BG32)</f>
        <v>44.291000000000004</v>
      </c>
      <c r="BH33" s="106">
        <f t="shared" ref="BH33:BX33" si="36">SUM(BH22:BH32)</f>
        <v>0</v>
      </c>
      <c r="BI33" s="106">
        <f t="shared" si="36"/>
        <v>44.291000000000004</v>
      </c>
      <c r="BJ33" s="106">
        <f t="shared" si="36"/>
        <v>38.834200000000003</v>
      </c>
      <c r="BK33" s="106">
        <f t="shared" si="36"/>
        <v>0</v>
      </c>
      <c r="BL33" s="106">
        <f t="shared" si="36"/>
        <v>38.834200000000003</v>
      </c>
      <c r="BM33" s="106">
        <f t="shared" si="36"/>
        <v>35.494700000000002</v>
      </c>
      <c r="BN33" s="106">
        <f t="shared" si="36"/>
        <v>0</v>
      </c>
      <c r="BO33" s="106">
        <f t="shared" si="36"/>
        <v>35.494700000000002</v>
      </c>
      <c r="BP33" s="106">
        <f t="shared" si="36"/>
        <v>55.515500000000003</v>
      </c>
      <c r="BQ33" s="106">
        <f t="shared" si="36"/>
        <v>0</v>
      </c>
      <c r="BR33" s="106">
        <f t="shared" si="36"/>
        <v>55.515500000000003</v>
      </c>
      <c r="BS33" s="106">
        <f t="shared" si="36"/>
        <v>49.292700000000004</v>
      </c>
      <c r="BT33" s="106">
        <f t="shared" si="36"/>
        <v>0</v>
      </c>
      <c r="BU33" s="106">
        <f t="shared" si="36"/>
        <v>49.292700000000004</v>
      </c>
      <c r="BV33" s="106">
        <f t="shared" si="36"/>
        <v>56.910200000000003</v>
      </c>
      <c r="BW33" s="106">
        <f t="shared" si="36"/>
        <v>0</v>
      </c>
      <c r="BX33" s="106">
        <f t="shared" si="36"/>
        <v>56.910200000000003</v>
      </c>
    </row>
    <row r="34" spans="1:76" customFormat="1" x14ac:dyDescent="0.25">
      <c r="A34" s="431" t="s">
        <v>9</v>
      </c>
      <c r="B34" s="87">
        <v>51.9666</v>
      </c>
      <c r="C34" s="86">
        <v>25.3081</v>
      </c>
      <c r="D34" s="86">
        <v>77.274699999999996</v>
      </c>
      <c r="E34" s="86">
        <v>58.160400000000003</v>
      </c>
      <c r="F34" s="86">
        <v>74.761799999999994</v>
      </c>
      <c r="G34" s="86">
        <v>132.9222</v>
      </c>
      <c r="H34" s="86">
        <v>30.931799999999999</v>
      </c>
      <c r="I34" s="86">
        <v>60.074100000000001</v>
      </c>
      <c r="J34" s="86">
        <v>48.080300000000001</v>
      </c>
      <c r="K34" s="86">
        <v>108.1544</v>
      </c>
      <c r="L34" s="86">
        <v>10.64</v>
      </c>
      <c r="M34" s="86">
        <v>57.877000000000002</v>
      </c>
      <c r="N34" s="86">
        <v>29.4695</v>
      </c>
      <c r="O34" s="86">
        <f>N34+M34</f>
        <v>87.346500000000006</v>
      </c>
      <c r="P34" s="86"/>
      <c r="Q34" s="86">
        <v>63.901899999999998</v>
      </c>
      <c r="R34" s="86">
        <v>128.30240000000001</v>
      </c>
      <c r="S34" s="86">
        <v>192.20429999999999</v>
      </c>
      <c r="T34" s="86">
        <v>10.64</v>
      </c>
      <c r="U34" s="97">
        <v>64.316900000000004</v>
      </c>
      <c r="V34" s="97">
        <v>51.087000000000003</v>
      </c>
      <c r="W34" s="97">
        <f>V34+U34</f>
        <v>115.40390000000001</v>
      </c>
      <c r="X34" s="97"/>
      <c r="Y34" s="97">
        <v>61.1601</v>
      </c>
      <c r="Z34" s="97">
        <v>38.730400000000003</v>
      </c>
      <c r="AA34" s="97">
        <f>Z34+Y34</f>
        <v>99.890500000000003</v>
      </c>
      <c r="AB34" s="97"/>
      <c r="AC34" s="97">
        <v>115.7323</v>
      </c>
      <c r="AD34" s="97">
        <v>5.0002000000000004</v>
      </c>
      <c r="AE34" s="86">
        <f>AD34+AC34</f>
        <v>120.7325</v>
      </c>
      <c r="AF34" s="113">
        <v>117.2124</v>
      </c>
      <c r="AG34" s="113">
        <v>4.0000000000000002E-4</v>
      </c>
      <c r="AH34" s="113">
        <f>AG34+AF34</f>
        <v>117.2128</v>
      </c>
      <c r="AI34" s="113">
        <v>108.2098</v>
      </c>
      <c r="AJ34" s="113">
        <v>0</v>
      </c>
      <c r="AK34" s="113">
        <f>AJ34+AI34</f>
        <v>108.2098</v>
      </c>
      <c r="AL34" s="113">
        <v>135.60290000000001</v>
      </c>
      <c r="AM34" s="113">
        <v>4.0000000000000002E-4</v>
      </c>
      <c r="AN34" s="113">
        <f>AM34+AL34</f>
        <v>135.60330000000002</v>
      </c>
      <c r="AO34" s="113">
        <v>135.01750000000001</v>
      </c>
      <c r="AP34" s="113">
        <v>2.0000000000000001E-4</v>
      </c>
      <c r="AQ34" s="113">
        <f>AP34+AO34</f>
        <v>135.01770000000002</v>
      </c>
      <c r="AR34" s="113">
        <v>110.67570000000001</v>
      </c>
      <c r="AS34" s="113">
        <v>0</v>
      </c>
      <c r="AT34" s="86">
        <f>SUM(AR34:AS34)</f>
        <v>110.67570000000001</v>
      </c>
      <c r="AU34" s="113">
        <v>135.38570000000001</v>
      </c>
      <c r="AV34" s="113">
        <v>2.0000000000000001E-4</v>
      </c>
      <c r="AW34" s="113">
        <f>AV34+AU34</f>
        <v>135.38590000000002</v>
      </c>
      <c r="AX34" s="113">
        <v>122.6357</v>
      </c>
      <c r="AY34" s="113">
        <v>2.0000000000000001E-4</v>
      </c>
      <c r="AZ34" s="113">
        <f>SUM(AX34:AY34)</f>
        <v>122.63590000000001</v>
      </c>
      <c r="BA34" s="113">
        <v>111.9366</v>
      </c>
      <c r="BB34" s="113">
        <v>1E-4</v>
      </c>
      <c r="BC34" s="365">
        <f>SUM(BA34:BB34)</f>
        <v>111.9367</v>
      </c>
      <c r="BD34" s="365">
        <v>79.161900000000003</v>
      </c>
      <c r="BE34" s="365">
        <v>0</v>
      </c>
      <c r="BF34" s="365">
        <f>SUM(BD34:BE34)</f>
        <v>79.161900000000003</v>
      </c>
      <c r="BG34" s="113">
        <v>127.43</v>
      </c>
      <c r="BH34" s="113">
        <v>0</v>
      </c>
      <c r="BI34" s="365">
        <f>SUM(BG34:BH34)</f>
        <v>127.43</v>
      </c>
      <c r="BJ34" s="365">
        <v>92.536000000000001</v>
      </c>
      <c r="BK34" s="365">
        <v>2.0000000000000001E-4</v>
      </c>
      <c r="BL34" s="365">
        <f>SUM(BJ34:BK34)</f>
        <v>92.536200000000008</v>
      </c>
      <c r="BM34" s="365">
        <v>88.412999999999997</v>
      </c>
      <c r="BN34" s="365">
        <v>0</v>
      </c>
      <c r="BO34" s="365">
        <f>SUM(BM34:BN34)</f>
        <v>88.412999999999997</v>
      </c>
      <c r="BP34" s="365">
        <v>153.31</v>
      </c>
      <c r="BQ34" s="365">
        <v>0</v>
      </c>
      <c r="BR34" s="365">
        <f>SUM(BP34:BQ34)</f>
        <v>153.31</v>
      </c>
      <c r="BS34" s="365">
        <v>179.70410000000001</v>
      </c>
      <c r="BT34" s="365">
        <v>0</v>
      </c>
      <c r="BU34" s="365">
        <f>SUM(BS34:BT34)</f>
        <v>179.70410000000001</v>
      </c>
      <c r="BV34" s="365">
        <v>143.96719999999999</v>
      </c>
      <c r="BW34" s="365">
        <v>1E-4</v>
      </c>
      <c r="BX34" s="365">
        <f>SUM(BV34:BW34)</f>
        <v>143.96729999999999</v>
      </c>
    </row>
    <row r="35" spans="1:76" customFormat="1" x14ac:dyDescent="0.25">
      <c r="A35" s="15"/>
      <c r="B35" s="46"/>
      <c r="C35" s="46"/>
      <c r="D35" s="46"/>
      <c r="E35" s="46"/>
      <c r="F35" s="46"/>
      <c r="G35" s="46"/>
      <c r="H35" s="46"/>
      <c r="I35" s="46"/>
      <c r="J35" s="46"/>
      <c r="K35" s="5"/>
      <c r="L35" s="46"/>
      <c r="M35" s="5"/>
      <c r="N35" s="5"/>
      <c r="O35" s="5"/>
      <c r="P35" s="5"/>
      <c r="Q35" s="46"/>
      <c r="R35" s="46"/>
      <c r="S35" s="5"/>
      <c r="T35" s="46"/>
      <c r="U35" s="5"/>
      <c r="V35" s="5"/>
      <c r="W35" s="5"/>
      <c r="X35" s="5"/>
      <c r="Y35" s="5"/>
      <c r="Z35" s="5"/>
      <c r="AA35" s="5"/>
      <c r="AB35" s="5"/>
      <c r="AC35" s="5"/>
      <c r="AD35" s="5"/>
      <c r="AE35" s="10"/>
      <c r="AT35" s="8"/>
      <c r="BC35" s="372"/>
      <c r="BD35" s="372"/>
      <c r="BE35" s="372"/>
      <c r="BF35" s="372"/>
      <c r="BI35" s="372"/>
      <c r="BM35" s="429"/>
      <c r="BN35" s="429"/>
      <c r="BO35" s="429"/>
    </row>
    <row r="36" spans="1:76" s="294" customFormat="1" ht="18" customHeight="1" x14ac:dyDescent="0.25">
      <c r="A36" s="294" t="s">
        <v>265</v>
      </c>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c r="AN36" s="295"/>
      <c r="AO36" s="295"/>
      <c r="AP36" s="295"/>
      <c r="AQ36" s="295"/>
      <c r="AR36" s="295"/>
      <c r="AS36" s="295"/>
      <c r="AT36" s="295"/>
      <c r="AU36" s="295"/>
      <c r="AV36" s="295"/>
      <c r="AW36" s="295"/>
      <c r="AX36" s="295"/>
      <c r="AY36" s="295"/>
      <c r="AZ36" s="295"/>
      <c r="BC36" s="375"/>
      <c r="BD36" s="375"/>
      <c r="BE36" s="375"/>
      <c r="BF36" s="375"/>
      <c r="BI36" s="375"/>
    </row>
    <row r="37" spans="1:76" customFormat="1" x14ac:dyDescent="0.25">
      <c r="A37" s="41" t="s">
        <v>10</v>
      </c>
      <c r="B37" s="46"/>
      <c r="C37" s="46"/>
      <c r="D37" s="46"/>
      <c r="E37" s="46"/>
      <c r="F37" s="46"/>
      <c r="G37" s="46"/>
      <c r="H37" s="46"/>
      <c r="I37" s="46"/>
      <c r="J37" s="46"/>
      <c r="K37" s="5"/>
      <c r="L37" s="46"/>
      <c r="M37" s="5"/>
      <c r="N37" s="5"/>
      <c r="O37" s="5"/>
      <c r="P37" s="5"/>
      <c r="Q37" s="46"/>
      <c r="R37" s="46"/>
      <c r="S37" s="5"/>
      <c r="T37" s="46"/>
      <c r="U37" s="5"/>
      <c r="V37" s="5"/>
      <c r="W37" s="5"/>
      <c r="X37" s="5"/>
      <c r="Y37" s="5"/>
      <c r="Z37" s="5"/>
      <c r="AA37" s="5"/>
      <c r="AB37" s="5"/>
      <c r="AC37" s="5"/>
      <c r="AD37" s="5"/>
      <c r="AE37" s="10"/>
      <c r="AT37" s="8"/>
      <c r="BC37" s="372"/>
      <c r="BD37" s="372"/>
      <c r="BE37" s="372"/>
      <c r="BF37" s="372"/>
      <c r="BI37" s="372"/>
      <c r="BM37" s="429"/>
      <c r="BN37" s="429"/>
      <c r="BO37" s="429"/>
    </row>
    <row r="38" spans="1:76" customFormat="1" x14ac:dyDescent="0.25">
      <c r="A38" s="16" t="s">
        <v>11</v>
      </c>
      <c r="B38" s="9">
        <v>0.92820000000000003</v>
      </c>
      <c r="C38" s="9">
        <v>0.1125</v>
      </c>
      <c r="D38" s="9">
        <v>1.0407</v>
      </c>
      <c r="E38" s="9">
        <v>1.0001</v>
      </c>
      <c r="F38" s="9">
        <v>0.125</v>
      </c>
      <c r="G38" s="9">
        <v>1.1251</v>
      </c>
      <c r="H38" s="9">
        <v>0</v>
      </c>
      <c r="I38" s="9">
        <v>1.1900999999999999</v>
      </c>
      <c r="J38" s="9">
        <v>0.125</v>
      </c>
      <c r="K38" s="75">
        <v>1.3150999999999999</v>
      </c>
      <c r="L38" s="75"/>
      <c r="M38" s="88">
        <v>5.0000000000000001E-4</v>
      </c>
      <c r="N38" s="88"/>
      <c r="O38" s="88">
        <f t="shared" ref="O38:O49" si="37">N38+M38</f>
        <v>5.0000000000000001E-4</v>
      </c>
      <c r="P38" s="88"/>
      <c r="Q38" s="75">
        <v>1.1800999999999999</v>
      </c>
      <c r="R38" s="75">
        <v>0.2</v>
      </c>
      <c r="S38" s="75">
        <v>1.3801000000000001</v>
      </c>
      <c r="T38" s="75"/>
      <c r="U38" s="88">
        <v>1E-4</v>
      </c>
      <c r="V38" s="88">
        <v>1.1999999999999999E-3</v>
      </c>
      <c r="W38" s="88">
        <f t="shared" ref="W38:W49" si="38">V38+U38</f>
        <v>1.2999999999999999E-3</v>
      </c>
      <c r="X38" s="88"/>
      <c r="Y38" s="88">
        <v>1.21</v>
      </c>
      <c r="Z38" s="88">
        <v>0.2</v>
      </c>
      <c r="AA38" s="88">
        <f>SUM(Y38:Z38)</f>
        <v>1.41</v>
      </c>
      <c r="AB38" s="88"/>
      <c r="AC38" s="94">
        <v>0.2</v>
      </c>
      <c r="AD38" s="110">
        <v>0</v>
      </c>
      <c r="AE38" s="110">
        <f t="shared" ref="AE38:AE49" si="39">AD38+AC38</f>
        <v>0.2</v>
      </c>
      <c r="AF38" s="75">
        <v>0.2</v>
      </c>
      <c r="AG38" s="75">
        <v>0</v>
      </c>
      <c r="AH38" s="75">
        <f>SUM(AF38:AG38)</f>
        <v>0.2</v>
      </c>
      <c r="AI38" s="75">
        <v>0.2</v>
      </c>
      <c r="AJ38" s="75">
        <v>0</v>
      </c>
      <c r="AK38" s="75">
        <f>SUM(AI38:AJ38)</f>
        <v>0.2</v>
      </c>
      <c r="AL38" s="75">
        <v>0.22</v>
      </c>
      <c r="AM38" s="75">
        <v>0</v>
      </c>
      <c r="AN38" s="75">
        <f>SUM(AL38:AM38)</f>
        <v>0.22</v>
      </c>
      <c r="AO38" s="75">
        <v>0.22</v>
      </c>
      <c r="AP38" s="75">
        <v>0</v>
      </c>
      <c r="AQ38" s="75">
        <f>SUM(AO38:AP38)</f>
        <v>0.22</v>
      </c>
      <c r="AR38" s="75">
        <v>0.22</v>
      </c>
      <c r="AS38" s="75">
        <v>0</v>
      </c>
      <c r="AT38" s="208">
        <f t="shared" ref="AT38:AT45" si="40">SUM(AR38:AS38)</f>
        <v>0.22</v>
      </c>
      <c r="AU38" s="75">
        <v>0.25</v>
      </c>
      <c r="AV38" s="75">
        <v>0</v>
      </c>
      <c r="AW38" s="75">
        <f>SUM(AU38:AV38)</f>
        <v>0.25</v>
      </c>
      <c r="AX38" s="75">
        <v>0.25</v>
      </c>
      <c r="AY38" s="75">
        <v>0</v>
      </c>
      <c r="AZ38" s="75">
        <f t="shared" ref="AZ38:AZ43" si="41">SUM(AX38:AY38)</f>
        <v>0.25</v>
      </c>
      <c r="BA38" s="354">
        <v>0.22</v>
      </c>
      <c r="BB38" s="354">
        <v>0</v>
      </c>
      <c r="BC38" s="376">
        <f t="shared" ref="BC38:BC48" si="42">SUM(BA38:BB38)</f>
        <v>0.22</v>
      </c>
      <c r="BD38" s="376">
        <v>0.2175</v>
      </c>
      <c r="BE38" s="376">
        <v>0</v>
      </c>
      <c r="BF38" s="376">
        <f>SUM(BD38:BE38)</f>
        <v>0.2175</v>
      </c>
      <c r="BG38" s="317">
        <v>0.25</v>
      </c>
      <c r="BH38" s="317">
        <v>0</v>
      </c>
      <c r="BI38" s="376">
        <f t="shared" ref="BI38:BI49" si="43">SUM(BG38:BH38)</f>
        <v>0.25</v>
      </c>
      <c r="BJ38" s="377">
        <v>0.14000000000000001</v>
      </c>
      <c r="BK38" s="377">
        <v>0</v>
      </c>
      <c r="BL38" s="418">
        <f>SUM(BJ38:BK38)</f>
        <v>0.14000000000000001</v>
      </c>
      <c r="BM38" s="418">
        <v>0.14000000000000001</v>
      </c>
      <c r="BN38" s="418">
        <v>0</v>
      </c>
      <c r="BO38" s="418">
        <f>SUM(BM38:BN38)</f>
        <v>0.14000000000000001</v>
      </c>
      <c r="BP38" s="377">
        <v>1.66</v>
      </c>
      <c r="BQ38" s="377">
        <v>0</v>
      </c>
      <c r="BR38" s="418">
        <f>SUM(BP38:BQ38)</f>
        <v>1.66</v>
      </c>
      <c r="BS38" s="418">
        <v>1.98</v>
      </c>
      <c r="BT38" s="418">
        <v>0</v>
      </c>
      <c r="BU38" s="418">
        <f>SUM(BS38:BT38)</f>
        <v>1.98</v>
      </c>
      <c r="BV38" s="418">
        <v>1.71</v>
      </c>
      <c r="BW38" s="418">
        <v>0</v>
      </c>
      <c r="BX38" s="418">
        <f>SUM(BV38:BW38)</f>
        <v>1.71</v>
      </c>
    </row>
    <row r="39" spans="1:76" customFormat="1" x14ac:dyDescent="0.25">
      <c r="A39" s="16" t="s">
        <v>12</v>
      </c>
      <c r="B39" s="60">
        <v>0.61539999999999995</v>
      </c>
      <c r="C39" s="9">
        <v>0.44209999999999999</v>
      </c>
      <c r="D39" s="9">
        <v>1.0575000000000001</v>
      </c>
      <c r="E39" s="9">
        <v>0.78</v>
      </c>
      <c r="F39" s="9">
        <v>0.45</v>
      </c>
      <c r="G39" s="9">
        <v>1.23</v>
      </c>
      <c r="H39" s="9">
        <v>0</v>
      </c>
      <c r="I39" s="9">
        <v>1.323</v>
      </c>
      <c r="J39" s="9">
        <v>0.68140000000000001</v>
      </c>
      <c r="K39" s="75">
        <v>2.0044</v>
      </c>
      <c r="L39" s="75"/>
      <c r="M39" s="88">
        <v>1.3130999999999999</v>
      </c>
      <c r="N39" s="88">
        <v>0.47520000000000001</v>
      </c>
      <c r="O39" s="88">
        <f t="shared" si="37"/>
        <v>1.7883</v>
      </c>
      <c r="P39" s="88"/>
      <c r="Q39" s="75">
        <v>0.65</v>
      </c>
      <c r="R39" s="75">
        <v>0.45</v>
      </c>
      <c r="S39" s="75">
        <v>1.1000000000000001</v>
      </c>
      <c r="T39" s="75"/>
      <c r="U39" s="88">
        <v>0.65500000000000003</v>
      </c>
      <c r="V39" s="88">
        <v>0.39</v>
      </c>
      <c r="W39" s="88">
        <f t="shared" si="38"/>
        <v>1.0449999999999999</v>
      </c>
      <c r="X39" s="88"/>
      <c r="Y39" s="88">
        <v>0.57220000000000004</v>
      </c>
      <c r="Z39" s="88">
        <v>0.34029999999999999</v>
      </c>
      <c r="AA39" s="88">
        <f t="shared" ref="AA39:AA54" si="44">SUM(Y39:Z39)</f>
        <v>0.91250000000000009</v>
      </c>
      <c r="AB39" s="88"/>
      <c r="AC39" s="88">
        <v>0.45</v>
      </c>
      <c r="AD39" s="88">
        <v>0</v>
      </c>
      <c r="AE39" s="75">
        <f t="shared" si="39"/>
        <v>0.45</v>
      </c>
      <c r="AF39" s="75">
        <v>0.45</v>
      </c>
      <c r="AG39" s="75">
        <v>0</v>
      </c>
      <c r="AH39" s="75">
        <f t="shared" ref="AH39:AH68" si="45">SUM(AF39:AG39)</f>
        <v>0.45</v>
      </c>
      <c r="AI39" s="75">
        <v>0.40989999999999999</v>
      </c>
      <c r="AJ39" s="75">
        <v>0</v>
      </c>
      <c r="AK39" s="75">
        <f t="shared" ref="AK39:AK68" si="46">SUM(AI39:AJ39)</f>
        <v>0.40989999999999999</v>
      </c>
      <c r="AL39" s="75">
        <v>0.495</v>
      </c>
      <c r="AM39" s="75">
        <v>0</v>
      </c>
      <c r="AN39" s="75">
        <f t="shared" ref="AN39:AN68" si="47">SUM(AL39:AM39)</f>
        <v>0.495</v>
      </c>
      <c r="AO39" s="75">
        <v>0.39489999999999997</v>
      </c>
      <c r="AP39" s="75">
        <v>0</v>
      </c>
      <c r="AQ39" s="75">
        <f t="shared" ref="AQ39:AQ68" si="48">SUM(AO39:AP39)</f>
        <v>0.39489999999999997</v>
      </c>
      <c r="AR39" s="75">
        <v>0.3619</v>
      </c>
      <c r="AS39" s="75">
        <v>0</v>
      </c>
      <c r="AT39" s="208">
        <f t="shared" si="40"/>
        <v>0.3619</v>
      </c>
      <c r="AU39" s="75">
        <v>0.5</v>
      </c>
      <c r="AV39" s="75">
        <v>0</v>
      </c>
      <c r="AW39" s="75">
        <f t="shared" ref="AW39:AW68" si="49">SUM(AU39:AV39)</f>
        <v>0.5</v>
      </c>
      <c r="AX39" s="75">
        <v>0.4501</v>
      </c>
      <c r="AY39" s="75">
        <v>0</v>
      </c>
      <c r="AZ39" s="75">
        <f t="shared" si="41"/>
        <v>0.4501</v>
      </c>
      <c r="BA39" s="354">
        <v>0.82010000000000005</v>
      </c>
      <c r="BB39" s="354">
        <v>0</v>
      </c>
      <c r="BC39" s="376">
        <f t="shared" si="42"/>
        <v>0.82010000000000005</v>
      </c>
      <c r="BD39" s="376">
        <v>0.45529999999999998</v>
      </c>
      <c r="BE39" s="376">
        <v>0</v>
      </c>
      <c r="BF39" s="376">
        <f t="shared" ref="BF39:BF45" si="50">SUM(BD39:BE39)</f>
        <v>0.45529999999999998</v>
      </c>
      <c r="BG39" s="317">
        <v>0.4501</v>
      </c>
      <c r="BH39" s="317">
        <v>0</v>
      </c>
      <c r="BI39" s="376">
        <f t="shared" si="43"/>
        <v>0.4501</v>
      </c>
      <c r="BJ39" s="377">
        <v>1.0049999999999999</v>
      </c>
      <c r="BK39" s="377">
        <v>0</v>
      </c>
      <c r="BL39" s="418">
        <f t="shared" ref="BL39:BL45" si="51">SUM(BJ39:BK39)</f>
        <v>1.0049999999999999</v>
      </c>
      <c r="BM39" s="418">
        <v>0.74939999999999996</v>
      </c>
      <c r="BN39" s="418">
        <v>0</v>
      </c>
      <c r="BO39" s="418">
        <f t="shared" ref="BO39:BO68" si="52">SUM(BM39:BN39)</f>
        <v>0.74939999999999996</v>
      </c>
      <c r="BP39" s="377">
        <v>1.5301</v>
      </c>
      <c r="BQ39" s="377">
        <v>0</v>
      </c>
      <c r="BR39" s="418">
        <f t="shared" ref="BR39:BR45" si="53">SUM(BP39:BQ39)</f>
        <v>1.5301</v>
      </c>
      <c r="BS39" s="418">
        <v>1.8</v>
      </c>
      <c r="BT39" s="418">
        <v>0</v>
      </c>
      <c r="BU39" s="418">
        <f t="shared" ref="BU39:BU49" si="54">SUM(BS39:BT39)</f>
        <v>1.8</v>
      </c>
      <c r="BV39" s="418">
        <v>1.9550000000000001</v>
      </c>
      <c r="BW39" s="418">
        <v>0</v>
      </c>
      <c r="BX39" s="418">
        <f t="shared" ref="BX39:BX49" si="55">SUM(BV39:BW39)</f>
        <v>1.9550000000000001</v>
      </c>
    </row>
    <row r="40" spans="1:76" customFormat="1" x14ac:dyDescent="0.25">
      <c r="A40" s="16" t="s">
        <v>13</v>
      </c>
      <c r="B40" s="60">
        <v>0.82499999999999996</v>
      </c>
      <c r="C40" s="9">
        <v>1.226</v>
      </c>
      <c r="D40" s="9">
        <v>2.0510000000000002</v>
      </c>
      <c r="E40" s="9">
        <v>0.68799999999999994</v>
      </c>
      <c r="F40" s="9">
        <v>1.55</v>
      </c>
      <c r="G40" s="9">
        <v>2.238</v>
      </c>
      <c r="H40" s="9">
        <v>0</v>
      </c>
      <c r="I40" s="9">
        <v>0.63</v>
      </c>
      <c r="J40" s="9">
        <v>1.55</v>
      </c>
      <c r="K40" s="75">
        <v>2.1800000000000002</v>
      </c>
      <c r="L40" s="75"/>
      <c r="M40" s="88">
        <v>0.626</v>
      </c>
      <c r="N40" s="88">
        <v>1.542</v>
      </c>
      <c r="O40" s="88">
        <f t="shared" si="37"/>
        <v>2.1680000000000001</v>
      </c>
      <c r="P40" s="88"/>
      <c r="Q40" s="75">
        <v>0.75</v>
      </c>
      <c r="R40" s="75">
        <v>1.85</v>
      </c>
      <c r="S40" s="75">
        <v>2.6</v>
      </c>
      <c r="T40" s="75"/>
      <c r="U40" s="88">
        <v>0.75</v>
      </c>
      <c r="V40" s="88">
        <v>0.98099999999999998</v>
      </c>
      <c r="W40" s="88">
        <f t="shared" si="38"/>
        <v>1.7309999999999999</v>
      </c>
      <c r="X40" s="88"/>
      <c r="Y40" s="88">
        <v>0.75</v>
      </c>
      <c r="Z40" s="88">
        <v>0.98099999999999998</v>
      </c>
      <c r="AA40" s="88">
        <f t="shared" si="44"/>
        <v>1.7309999999999999</v>
      </c>
      <c r="AB40" s="88"/>
      <c r="AC40" s="88">
        <v>1.85</v>
      </c>
      <c r="AD40" s="88">
        <v>0</v>
      </c>
      <c r="AE40" s="75">
        <f t="shared" si="39"/>
        <v>1.85</v>
      </c>
      <c r="AF40" s="75">
        <v>1.82</v>
      </c>
      <c r="AG40" s="75">
        <v>0</v>
      </c>
      <c r="AH40" s="75">
        <f t="shared" si="45"/>
        <v>1.82</v>
      </c>
      <c r="AI40" s="75">
        <v>0.90249999999999997</v>
      </c>
      <c r="AJ40" s="75">
        <v>0</v>
      </c>
      <c r="AK40" s="75">
        <f t="shared" si="46"/>
        <v>0.90249999999999997</v>
      </c>
      <c r="AL40" s="75">
        <v>2.0049999999999999</v>
      </c>
      <c r="AM40" s="75">
        <v>0</v>
      </c>
      <c r="AN40" s="75">
        <f t="shared" si="47"/>
        <v>2.0049999999999999</v>
      </c>
      <c r="AO40" s="75">
        <v>0.97</v>
      </c>
      <c r="AP40" s="75">
        <v>0</v>
      </c>
      <c r="AQ40" s="75">
        <f t="shared" si="48"/>
        <v>0.97</v>
      </c>
      <c r="AR40" s="75">
        <v>0.96630000000000005</v>
      </c>
      <c r="AS40" s="75">
        <v>0</v>
      </c>
      <c r="AT40" s="208">
        <f t="shared" si="40"/>
        <v>0.96630000000000005</v>
      </c>
      <c r="AU40" s="75">
        <v>1.9</v>
      </c>
      <c r="AV40" s="75">
        <v>0</v>
      </c>
      <c r="AW40" s="75">
        <f t="shared" si="49"/>
        <v>1.9</v>
      </c>
      <c r="AX40" s="75">
        <v>1.5001</v>
      </c>
      <c r="AY40" s="75">
        <v>0</v>
      </c>
      <c r="AZ40" s="75">
        <f t="shared" si="41"/>
        <v>1.5001</v>
      </c>
      <c r="BA40" s="354">
        <v>0.9</v>
      </c>
      <c r="BB40" s="354">
        <v>0</v>
      </c>
      <c r="BC40" s="368">
        <f t="shared" si="42"/>
        <v>0.9</v>
      </c>
      <c r="BD40" s="368">
        <v>0.86399999999999999</v>
      </c>
      <c r="BE40" s="368">
        <v>0</v>
      </c>
      <c r="BF40" s="376">
        <f t="shared" si="50"/>
        <v>0.86399999999999999</v>
      </c>
      <c r="BG40" s="354">
        <v>1.4500999999999999</v>
      </c>
      <c r="BH40" s="354">
        <v>0</v>
      </c>
      <c r="BI40" s="376">
        <f t="shared" si="43"/>
        <v>1.4500999999999999</v>
      </c>
      <c r="BJ40">
        <v>1.5</v>
      </c>
      <c r="BK40">
        <v>0</v>
      </c>
      <c r="BL40" s="418">
        <f t="shared" si="51"/>
        <v>1.5</v>
      </c>
      <c r="BM40" s="418">
        <v>0.35</v>
      </c>
      <c r="BN40" s="418">
        <v>0</v>
      </c>
      <c r="BO40" s="418">
        <f t="shared" si="52"/>
        <v>0.35</v>
      </c>
      <c r="BP40">
        <v>5.6</v>
      </c>
      <c r="BQ40">
        <v>0</v>
      </c>
      <c r="BR40" s="418">
        <f t="shared" si="53"/>
        <v>5.6</v>
      </c>
      <c r="BS40" s="418">
        <v>1.6</v>
      </c>
      <c r="BT40" s="418">
        <v>0</v>
      </c>
      <c r="BU40" s="418">
        <f t="shared" si="54"/>
        <v>1.6</v>
      </c>
      <c r="BV40" s="418">
        <v>2.21</v>
      </c>
      <c r="BW40" s="418">
        <v>0</v>
      </c>
      <c r="BX40" s="418">
        <f t="shared" si="55"/>
        <v>2.21</v>
      </c>
    </row>
    <row r="41" spans="1:76" customFormat="1" x14ac:dyDescent="0.25">
      <c r="A41" s="16" t="s">
        <v>14</v>
      </c>
      <c r="B41" s="60">
        <v>2.0163000000000002</v>
      </c>
      <c r="C41" s="9">
        <v>3.2899999999999999E-2</v>
      </c>
      <c r="D41" s="9">
        <v>2.0491999999999999</v>
      </c>
      <c r="E41" s="9">
        <v>2.3119999999999998</v>
      </c>
      <c r="F41" s="9">
        <v>3.56E-2</v>
      </c>
      <c r="G41" s="9">
        <v>2.3475999999999999</v>
      </c>
      <c r="H41" s="9">
        <v>0</v>
      </c>
      <c r="I41" s="9">
        <v>2.0821999999999998</v>
      </c>
      <c r="J41" s="9">
        <v>3.5499999999999997E-2</v>
      </c>
      <c r="K41" s="75">
        <v>2.1177000000000001</v>
      </c>
      <c r="L41" s="75"/>
      <c r="M41" s="88">
        <v>2.0343</v>
      </c>
      <c r="N41" s="88">
        <v>3.5000000000000003E-2</v>
      </c>
      <c r="O41" s="88">
        <f t="shared" si="37"/>
        <v>2.0693000000000001</v>
      </c>
      <c r="P41" s="88"/>
      <c r="Q41" s="75">
        <v>2.2446000000000002</v>
      </c>
      <c r="R41" s="75">
        <v>7.0099999999999996E-2</v>
      </c>
      <c r="S41" s="75">
        <v>2.3147000000000002</v>
      </c>
      <c r="T41" s="75"/>
      <c r="U41" s="88">
        <v>0.29909999999999998</v>
      </c>
      <c r="V41" s="88">
        <v>7.0099999999999996E-2</v>
      </c>
      <c r="W41" s="88">
        <f t="shared" si="38"/>
        <v>0.36919999999999997</v>
      </c>
      <c r="X41" s="88"/>
      <c r="Y41" s="88">
        <v>2.0579999999999998</v>
      </c>
      <c r="Z41" s="88">
        <v>6.3E-2</v>
      </c>
      <c r="AA41" s="88">
        <f t="shared" si="44"/>
        <v>2.121</v>
      </c>
      <c r="AB41" s="88"/>
      <c r="AC41" s="88">
        <v>5.5100000000000003E-2</v>
      </c>
      <c r="AD41" s="88">
        <v>0</v>
      </c>
      <c r="AE41" s="75">
        <f t="shared" si="39"/>
        <v>5.5100000000000003E-2</v>
      </c>
      <c r="AF41" s="75">
        <v>4.6600000000000003E-2</v>
      </c>
      <c r="AG41" s="75">
        <v>0</v>
      </c>
      <c r="AH41" s="75">
        <f t="shared" si="45"/>
        <v>4.6600000000000003E-2</v>
      </c>
      <c r="AI41" s="75">
        <v>4.1300000000000003E-2</v>
      </c>
      <c r="AJ41" s="75">
        <v>0</v>
      </c>
      <c r="AK41" s="75">
        <f t="shared" si="46"/>
        <v>4.1300000000000003E-2</v>
      </c>
      <c r="AL41" s="75">
        <v>4.8599999999999997E-2</v>
      </c>
      <c r="AM41" s="75">
        <v>0</v>
      </c>
      <c r="AN41" s="75">
        <f t="shared" si="47"/>
        <v>4.8599999999999997E-2</v>
      </c>
      <c r="AO41" s="75">
        <v>1.7999999999999999E-2</v>
      </c>
      <c r="AP41" s="75">
        <v>0</v>
      </c>
      <c r="AQ41" s="75">
        <f t="shared" si="48"/>
        <v>1.7999999999999999E-2</v>
      </c>
      <c r="AR41" s="75">
        <v>1.52E-2</v>
      </c>
      <c r="AS41" s="75">
        <v>0</v>
      </c>
      <c r="AT41" s="208">
        <f t="shared" si="40"/>
        <v>1.52E-2</v>
      </c>
      <c r="AU41" s="75">
        <v>3.3300000000000003E-2</v>
      </c>
      <c r="AV41" s="75">
        <v>0</v>
      </c>
      <c r="AW41" s="75">
        <f t="shared" si="49"/>
        <v>3.3300000000000003E-2</v>
      </c>
      <c r="AX41" s="75">
        <v>3.3300000000000003E-2</v>
      </c>
      <c r="AY41" s="75">
        <v>0</v>
      </c>
      <c r="AZ41" s="75">
        <f t="shared" si="41"/>
        <v>3.3300000000000003E-2</v>
      </c>
      <c r="BA41" s="355">
        <v>2.8299999999999999E-2</v>
      </c>
      <c r="BB41" s="355">
        <v>0</v>
      </c>
      <c r="BC41" s="376">
        <f t="shared" si="42"/>
        <v>2.8299999999999999E-2</v>
      </c>
      <c r="BD41" s="376">
        <v>2.64E-2</v>
      </c>
      <c r="BE41" s="376">
        <v>0</v>
      </c>
      <c r="BF41" s="376">
        <f t="shared" si="50"/>
        <v>2.64E-2</v>
      </c>
      <c r="BG41" s="355">
        <v>3.3300000000000003E-2</v>
      </c>
      <c r="BH41" s="355">
        <v>0</v>
      </c>
      <c r="BI41" s="369">
        <f t="shared" si="43"/>
        <v>3.3300000000000003E-2</v>
      </c>
      <c r="BJ41">
        <v>2.3E-2</v>
      </c>
      <c r="BK41">
        <v>0</v>
      </c>
      <c r="BL41" s="418">
        <f t="shared" si="51"/>
        <v>2.3E-2</v>
      </c>
      <c r="BM41" s="418">
        <v>1.9800000000000002E-2</v>
      </c>
      <c r="BN41" s="418">
        <v>0</v>
      </c>
      <c r="BO41" s="418">
        <f t="shared" si="52"/>
        <v>1.9800000000000002E-2</v>
      </c>
      <c r="BP41">
        <v>2.8299999999999999E-2</v>
      </c>
      <c r="BQ41">
        <v>0</v>
      </c>
      <c r="BR41" s="418">
        <f t="shared" si="53"/>
        <v>2.8299999999999999E-2</v>
      </c>
      <c r="BS41" s="465">
        <v>2.8299999999999999E-2</v>
      </c>
      <c r="BT41" s="465">
        <v>0</v>
      </c>
      <c r="BU41" s="418">
        <f t="shared" si="54"/>
        <v>2.8299999999999999E-2</v>
      </c>
      <c r="BV41" s="465">
        <v>0.27300000000000002</v>
      </c>
      <c r="BW41" s="465">
        <v>0</v>
      </c>
      <c r="BX41" s="418">
        <f t="shared" si="55"/>
        <v>0.27300000000000002</v>
      </c>
    </row>
    <row r="42" spans="1:76" customFormat="1" x14ac:dyDescent="0.25">
      <c r="A42" s="16" t="s">
        <v>15</v>
      </c>
      <c r="B42" s="9">
        <v>1.7317</v>
      </c>
      <c r="C42" s="9">
        <v>0.1147</v>
      </c>
      <c r="D42" s="9">
        <v>1.8464</v>
      </c>
      <c r="E42" s="9">
        <v>2.2867999999999999</v>
      </c>
      <c r="F42" s="9">
        <v>0.17910000000000001</v>
      </c>
      <c r="G42" s="9">
        <v>2.4659</v>
      </c>
      <c r="H42" s="9">
        <v>0</v>
      </c>
      <c r="I42" s="9">
        <v>1.8907</v>
      </c>
      <c r="J42" s="9">
        <v>0.16719999999999999</v>
      </c>
      <c r="K42" s="75">
        <v>2.0579000000000001</v>
      </c>
      <c r="L42" s="75"/>
      <c r="M42" s="88">
        <v>1.7727999999999999</v>
      </c>
      <c r="N42" s="88">
        <v>0.16689999999999999</v>
      </c>
      <c r="O42" s="88">
        <f t="shared" si="37"/>
        <v>1.9397</v>
      </c>
      <c r="P42" s="88"/>
      <c r="Q42" s="75">
        <v>2.444</v>
      </c>
      <c r="R42" s="75">
        <v>8.4199999999999997E-2</v>
      </c>
      <c r="S42" s="75">
        <v>25.282</v>
      </c>
      <c r="T42" s="75"/>
      <c r="U42" s="88">
        <v>1.8560000000000001</v>
      </c>
      <c r="V42" s="88">
        <v>8.9099999999999999E-2</v>
      </c>
      <c r="W42" s="88">
        <f t="shared" si="38"/>
        <v>1.9451000000000001</v>
      </c>
      <c r="X42" s="88"/>
      <c r="Y42" s="88">
        <v>1.8262</v>
      </c>
      <c r="Z42" s="88">
        <v>8.8700000000000001E-2</v>
      </c>
      <c r="AA42" s="88">
        <f t="shared" si="44"/>
        <v>1.9149</v>
      </c>
      <c r="AB42" s="88"/>
      <c r="AC42" s="88">
        <v>0.13139999999999999</v>
      </c>
      <c r="AD42" s="88">
        <v>0</v>
      </c>
      <c r="AE42" s="75">
        <f t="shared" si="39"/>
        <v>0.13139999999999999</v>
      </c>
      <c r="AF42" s="75">
        <v>0.13150000000000001</v>
      </c>
      <c r="AG42" s="75">
        <v>0</v>
      </c>
      <c r="AH42" s="75">
        <f t="shared" si="45"/>
        <v>0.13150000000000001</v>
      </c>
      <c r="AI42" s="75">
        <v>0.13039999999999999</v>
      </c>
      <c r="AJ42" s="75">
        <v>0</v>
      </c>
      <c r="AK42" s="75">
        <f t="shared" si="46"/>
        <v>0.13039999999999999</v>
      </c>
      <c r="AL42" s="75">
        <v>0.29360000000000003</v>
      </c>
      <c r="AM42" s="75">
        <v>0</v>
      </c>
      <c r="AN42" s="75">
        <f t="shared" si="47"/>
        <v>0.29360000000000003</v>
      </c>
      <c r="AO42" s="75">
        <v>0.2944</v>
      </c>
      <c r="AP42" s="75">
        <v>0</v>
      </c>
      <c r="AQ42" s="75">
        <f t="shared" si="48"/>
        <v>0.2944</v>
      </c>
      <c r="AR42" s="75">
        <v>0.24410000000000001</v>
      </c>
      <c r="AS42" s="75">
        <v>0</v>
      </c>
      <c r="AT42" s="208">
        <f t="shared" si="40"/>
        <v>0.24410000000000001</v>
      </c>
      <c r="AU42" s="75">
        <v>0.32590000000000002</v>
      </c>
      <c r="AV42" s="75">
        <v>0</v>
      </c>
      <c r="AW42" s="75">
        <f t="shared" si="49"/>
        <v>0.32590000000000002</v>
      </c>
      <c r="AX42" s="75">
        <v>0.32590000000000002</v>
      </c>
      <c r="AY42" s="75">
        <v>0</v>
      </c>
      <c r="AZ42" s="75">
        <f t="shared" si="41"/>
        <v>0.32590000000000002</v>
      </c>
      <c r="BA42" s="355">
        <v>0.35070000000000001</v>
      </c>
      <c r="BB42" s="355">
        <v>0</v>
      </c>
      <c r="BC42" s="377">
        <f t="shared" si="42"/>
        <v>0.35070000000000001</v>
      </c>
      <c r="BD42" s="377">
        <v>0.22869999999999999</v>
      </c>
      <c r="BE42" s="377">
        <v>0</v>
      </c>
      <c r="BF42" s="376">
        <f t="shared" si="50"/>
        <v>0.22869999999999999</v>
      </c>
      <c r="BG42" s="355">
        <v>0.28620000000000001</v>
      </c>
      <c r="BH42" s="355">
        <v>0</v>
      </c>
      <c r="BI42" s="377">
        <f t="shared" si="43"/>
        <v>0.28620000000000001</v>
      </c>
      <c r="BJ42" s="377">
        <v>0.28620000000000001</v>
      </c>
      <c r="BK42" s="377">
        <v>0</v>
      </c>
      <c r="BL42" s="418">
        <f t="shared" si="51"/>
        <v>0.28620000000000001</v>
      </c>
      <c r="BM42" s="418">
        <v>0.23139999999999999</v>
      </c>
      <c r="BN42" s="418">
        <v>0</v>
      </c>
      <c r="BO42" s="418">
        <f t="shared" si="52"/>
        <v>0.23139999999999999</v>
      </c>
      <c r="BP42" s="377">
        <v>0.30420000000000003</v>
      </c>
      <c r="BQ42" s="377">
        <v>0</v>
      </c>
      <c r="BR42" s="418">
        <f t="shared" si="53"/>
        <v>0.30420000000000003</v>
      </c>
      <c r="BS42" s="465">
        <v>0.33100000000000002</v>
      </c>
      <c r="BT42" s="465">
        <v>0</v>
      </c>
      <c r="BU42" s="418">
        <f t="shared" si="54"/>
        <v>0.33100000000000002</v>
      </c>
      <c r="BV42" s="465">
        <v>0.41210000000000002</v>
      </c>
      <c r="BW42" s="465">
        <v>0</v>
      </c>
      <c r="BX42" s="418">
        <f t="shared" si="55"/>
        <v>0.41210000000000002</v>
      </c>
    </row>
    <row r="43" spans="1:76" customFormat="1" x14ac:dyDescent="0.25">
      <c r="A43" s="16" t="s">
        <v>16</v>
      </c>
      <c r="B43" s="9">
        <v>0.88500000000000001</v>
      </c>
      <c r="C43" s="9">
        <v>0.15</v>
      </c>
      <c r="D43" s="9">
        <v>1.0349999999999999</v>
      </c>
      <c r="E43" s="9">
        <v>0.92610000000000003</v>
      </c>
      <c r="F43" s="9">
        <v>0.16500000000000001</v>
      </c>
      <c r="G43" s="9">
        <v>1.0911</v>
      </c>
      <c r="H43" s="9">
        <v>0</v>
      </c>
      <c r="I43" s="9">
        <v>0.91010000000000002</v>
      </c>
      <c r="J43" s="9">
        <v>0.16500000000000001</v>
      </c>
      <c r="K43" s="75">
        <v>1.0750999999999999</v>
      </c>
      <c r="L43" s="75"/>
      <c r="M43" s="88">
        <v>0.91</v>
      </c>
      <c r="N43" s="88">
        <v>0.16500000000000001</v>
      </c>
      <c r="O43" s="88">
        <f t="shared" si="37"/>
        <v>1.075</v>
      </c>
      <c r="P43" s="88"/>
      <c r="Q43" s="75">
        <v>1.0001</v>
      </c>
      <c r="R43" s="75">
        <v>1.83</v>
      </c>
      <c r="S43" s="75">
        <v>2.8300999999999998</v>
      </c>
      <c r="T43" s="75"/>
      <c r="U43" s="88">
        <v>1.2000999999999999</v>
      </c>
      <c r="V43" s="88">
        <v>0.83</v>
      </c>
      <c r="W43" s="88">
        <f t="shared" si="38"/>
        <v>2.0301</v>
      </c>
      <c r="X43" s="88"/>
      <c r="Y43" s="88">
        <v>1.2</v>
      </c>
      <c r="Z43" s="88">
        <v>0.83</v>
      </c>
      <c r="AA43" s="88">
        <f t="shared" si="44"/>
        <v>2.0299999999999998</v>
      </c>
      <c r="AB43" s="88"/>
      <c r="AC43" s="88">
        <v>1.2</v>
      </c>
      <c r="AD43" s="88">
        <v>0</v>
      </c>
      <c r="AE43" s="75">
        <f t="shared" si="39"/>
        <v>1.2</v>
      </c>
      <c r="AF43" s="75">
        <v>0.7</v>
      </c>
      <c r="AG43" s="75">
        <v>0</v>
      </c>
      <c r="AH43" s="75">
        <f t="shared" si="45"/>
        <v>0.7</v>
      </c>
      <c r="AI43" s="75">
        <v>0.7</v>
      </c>
      <c r="AJ43" s="75">
        <v>0</v>
      </c>
      <c r="AK43" s="75">
        <f t="shared" si="46"/>
        <v>0.7</v>
      </c>
      <c r="AL43" s="75">
        <v>0.82</v>
      </c>
      <c r="AM43" s="75">
        <v>0</v>
      </c>
      <c r="AN43" s="75">
        <f t="shared" si="47"/>
        <v>0.82</v>
      </c>
      <c r="AO43" s="75">
        <v>0.66600000000000004</v>
      </c>
      <c r="AP43" s="75">
        <v>0</v>
      </c>
      <c r="AQ43" s="75">
        <f t="shared" si="48"/>
        <v>0.66600000000000004</v>
      </c>
      <c r="AR43" s="75">
        <v>0.63460000000000005</v>
      </c>
      <c r="AS43" s="75">
        <v>0</v>
      </c>
      <c r="AT43" s="208">
        <f t="shared" si="40"/>
        <v>0.63460000000000005</v>
      </c>
      <c r="AU43" s="75">
        <v>0.37</v>
      </c>
      <c r="AV43" s="75">
        <v>0</v>
      </c>
      <c r="AW43" s="75">
        <f t="shared" si="49"/>
        <v>0.37</v>
      </c>
      <c r="AX43" s="75">
        <v>0.37</v>
      </c>
      <c r="AY43" s="75">
        <v>0</v>
      </c>
      <c r="AZ43" s="75">
        <f t="shared" si="41"/>
        <v>0.37</v>
      </c>
      <c r="BA43" s="355">
        <v>0.33100000000000002</v>
      </c>
      <c r="BB43" s="355">
        <v>0</v>
      </c>
      <c r="BC43" s="377">
        <f t="shared" si="42"/>
        <v>0.33100000000000002</v>
      </c>
      <c r="BD43" s="377">
        <v>0.11550000000000001</v>
      </c>
      <c r="BE43" s="377">
        <v>0</v>
      </c>
      <c r="BF43" s="376">
        <f t="shared" si="50"/>
        <v>0.11550000000000001</v>
      </c>
      <c r="BG43" s="355">
        <v>0.29010000000000002</v>
      </c>
      <c r="BH43" s="355">
        <v>0</v>
      </c>
      <c r="BI43" s="377">
        <f t="shared" si="43"/>
        <v>0.29010000000000002</v>
      </c>
      <c r="BJ43" s="377">
        <v>0.15010000000000001</v>
      </c>
      <c r="BK43" s="377">
        <v>0</v>
      </c>
      <c r="BL43" s="418">
        <f t="shared" si="51"/>
        <v>0.15010000000000001</v>
      </c>
      <c r="BM43" s="418">
        <v>1.06E-2</v>
      </c>
      <c r="BN43" s="418">
        <v>0</v>
      </c>
      <c r="BO43" s="418">
        <f t="shared" si="52"/>
        <v>1.06E-2</v>
      </c>
      <c r="BP43" s="377">
        <v>2.0501</v>
      </c>
      <c r="BQ43" s="377">
        <v>0</v>
      </c>
      <c r="BR43" s="418">
        <f t="shared" si="53"/>
        <v>2.0501</v>
      </c>
      <c r="BS43" s="465">
        <v>2.008</v>
      </c>
      <c r="BT43" s="465">
        <v>0</v>
      </c>
      <c r="BU43" s="418">
        <f t="shared" si="54"/>
        <v>2.008</v>
      </c>
      <c r="BV43" s="465">
        <v>1.83</v>
      </c>
      <c r="BW43" s="465">
        <v>0</v>
      </c>
      <c r="BX43" s="418">
        <f t="shared" si="55"/>
        <v>1.83</v>
      </c>
    </row>
    <row r="44" spans="1:76" customFormat="1" x14ac:dyDescent="0.25">
      <c r="A44" s="16" t="s">
        <v>17</v>
      </c>
      <c r="B44" s="9">
        <v>1.5408999999999999</v>
      </c>
      <c r="C44" s="9">
        <v>1.7783</v>
      </c>
      <c r="D44" s="9">
        <v>3.3191999999999999</v>
      </c>
      <c r="E44" s="9">
        <v>1.7201</v>
      </c>
      <c r="F44" s="9">
        <v>3.5</v>
      </c>
      <c r="G44" s="9">
        <v>5.2201000000000004</v>
      </c>
      <c r="H44" s="9">
        <v>0</v>
      </c>
      <c r="I44" s="9">
        <v>1.6001000000000001</v>
      </c>
      <c r="J44" s="9">
        <v>6.86</v>
      </c>
      <c r="K44" s="75">
        <v>8.4601000000000006</v>
      </c>
      <c r="L44" s="75"/>
      <c r="M44" s="88">
        <v>1.5995999999999999</v>
      </c>
      <c r="N44" s="88">
        <v>6.7803000000000004</v>
      </c>
      <c r="O44" s="88">
        <f t="shared" si="37"/>
        <v>8.379900000000001</v>
      </c>
      <c r="P44" s="88"/>
      <c r="Q44" s="75">
        <v>1.9000999999999999</v>
      </c>
      <c r="R44" s="75">
        <v>5</v>
      </c>
      <c r="S44" s="75">
        <v>6.9001000000000001</v>
      </c>
      <c r="T44" s="75"/>
      <c r="U44" s="88">
        <v>1.65</v>
      </c>
      <c r="V44" s="88">
        <v>5</v>
      </c>
      <c r="W44" s="88">
        <f t="shared" si="38"/>
        <v>6.65</v>
      </c>
      <c r="X44" s="88"/>
      <c r="Y44" s="88">
        <v>1.6237999999999999</v>
      </c>
      <c r="Z44" s="88">
        <v>4.8777999999999997</v>
      </c>
      <c r="AA44" s="88">
        <f t="shared" si="44"/>
        <v>6.5015999999999998</v>
      </c>
      <c r="AB44" s="88"/>
      <c r="AC44" s="88">
        <v>7.69</v>
      </c>
      <c r="AD44" s="88">
        <v>0</v>
      </c>
      <c r="AE44" s="75">
        <f t="shared" si="39"/>
        <v>7.69</v>
      </c>
      <c r="AF44" s="75">
        <v>7.69</v>
      </c>
      <c r="AG44" s="75">
        <v>0</v>
      </c>
      <c r="AH44" s="75">
        <f t="shared" si="45"/>
        <v>7.69</v>
      </c>
      <c r="AI44" s="75">
        <v>7.6624999999999996</v>
      </c>
      <c r="AJ44" s="75">
        <v>0</v>
      </c>
      <c r="AK44" s="75">
        <f t="shared" si="46"/>
        <v>7.6624999999999996</v>
      </c>
      <c r="AL44" s="75">
        <v>8</v>
      </c>
      <c r="AM44" s="75">
        <v>0</v>
      </c>
      <c r="AN44" s="75">
        <f t="shared" si="47"/>
        <v>8</v>
      </c>
      <c r="AO44" s="75">
        <v>6.65</v>
      </c>
      <c r="AP44" s="75">
        <v>0</v>
      </c>
      <c r="AQ44" s="75">
        <f t="shared" si="48"/>
        <v>6.65</v>
      </c>
      <c r="AR44" s="75">
        <v>6.1821999999999999</v>
      </c>
      <c r="AS44" s="75">
        <v>0</v>
      </c>
      <c r="AT44" s="208">
        <f t="shared" si="40"/>
        <v>6.1821999999999999</v>
      </c>
      <c r="AU44" s="75">
        <v>7.93</v>
      </c>
      <c r="AV44" s="75">
        <v>0</v>
      </c>
      <c r="AW44" s="75">
        <f t="shared" si="49"/>
        <v>7.93</v>
      </c>
      <c r="AX44" s="75">
        <v>7.93</v>
      </c>
      <c r="AY44" s="75">
        <v>0</v>
      </c>
      <c r="AZ44" s="75">
        <f t="shared" ref="AZ44:AZ49" si="56">SUM(AX44:AY44)</f>
        <v>7.93</v>
      </c>
      <c r="BA44" s="355">
        <v>6.57</v>
      </c>
      <c r="BB44" s="355">
        <v>0</v>
      </c>
      <c r="BC44" s="377">
        <f t="shared" si="42"/>
        <v>6.57</v>
      </c>
      <c r="BD44" s="377">
        <v>6.4097</v>
      </c>
      <c r="BE44" s="377">
        <v>0</v>
      </c>
      <c r="BF44" s="376">
        <f t="shared" si="50"/>
        <v>6.4097</v>
      </c>
      <c r="BG44" s="355">
        <v>6.75</v>
      </c>
      <c r="BH44" s="355">
        <v>0</v>
      </c>
      <c r="BI44" s="377">
        <f t="shared" si="43"/>
        <v>6.75</v>
      </c>
      <c r="BJ44" s="377">
        <v>2.46</v>
      </c>
      <c r="BK44" s="377">
        <v>0</v>
      </c>
      <c r="BL44" s="418">
        <f t="shared" si="51"/>
        <v>2.46</v>
      </c>
      <c r="BM44" s="418">
        <v>2.15</v>
      </c>
      <c r="BN44" s="418">
        <v>0</v>
      </c>
      <c r="BO44" s="418">
        <f t="shared" si="52"/>
        <v>2.15</v>
      </c>
      <c r="BP44" s="377">
        <v>8.5350000000000001</v>
      </c>
      <c r="BQ44" s="377">
        <v>0</v>
      </c>
      <c r="BR44" s="418">
        <f t="shared" si="53"/>
        <v>8.5350000000000001</v>
      </c>
      <c r="BS44" s="465">
        <v>4.53</v>
      </c>
      <c r="BT44" s="465">
        <v>0</v>
      </c>
      <c r="BU44" s="418">
        <f t="shared" si="54"/>
        <v>4.53</v>
      </c>
      <c r="BV44" s="465">
        <v>7.92</v>
      </c>
      <c r="BW44" s="465">
        <v>0</v>
      </c>
      <c r="BX44" s="418">
        <f t="shared" si="55"/>
        <v>7.92</v>
      </c>
    </row>
    <row r="45" spans="1:76" customFormat="1" x14ac:dyDescent="0.25">
      <c r="A45" s="21" t="s">
        <v>18</v>
      </c>
      <c r="B45" s="67"/>
      <c r="C45" s="30">
        <v>1.5</v>
      </c>
      <c r="D45" s="30">
        <v>1.5</v>
      </c>
      <c r="E45" s="30">
        <v>0</v>
      </c>
      <c r="F45" s="30">
        <v>2.5</v>
      </c>
      <c r="G45" s="30">
        <v>2.5</v>
      </c>
      <c r="H45" s="30">
        <v>0</v>
      </c>
      <c r="I45" s="30"/>
      <c r="J45" s="30">
        <v>2.5</v>
      </c>
      <c r="K45" s="75">
        <v>2.5</v>
      </c>
      <c r="L45" s="75"/>
      <c r="M45" s="88">
        <v>0</v>
      </c>
      <c r="N45" s="88">
        <v>2.5</v>
      </c>
      <c r="O45" s="88">
        <f t="shared" si="37"/>
        <v>2.5</v>
      </c>
      <c r="P45" s="88"/>
      <c r="Q45" s="75"/>
      <c r="R45" s="75">
        <v>2.5</v>
      </c>
      <c r="S45" s="75">
        <v>2.5</v>
      </c>
      <c r="T45" s="75"/>
      <c r="U45" s="88">
        <v>0</v>
      </c>
      <c r="V45" s="88">
        <v>2</v>
      </c>
      <c r="W45" s="88">
        <f t="shared" si="38"/>
        <v>2</v>
      </c>
      <c r="X45" s="88"/>
      <c r="Y45" s="88"/>
      <c r="Z45" s="88">
        <v>1.994</v>
      </c>
      <c r="AA45" s="88">
        <f t="shared" si="44"/>
        <v>1.994</v>
      </c>
      <c r="AB45" s="88"/>
      <c r="AC45" s="88">
        <v>2</v>
      </c>
      <c r="AD45" s="88"/>
      <c r="AE45" s="75">
        <f t="shared" si="39"/>
        <v>2</v>
      </c>
      <c r="AF45" s="75">
        <v>3.32</v>
      </c>
      <c r="AG45" s="75"/>
      <c r="AH45" s="75">
        <f t="shared" si="45"/>
        <v>3.32</v>
      </c>
      <c r="AI45" s="75">
        <v>3.32</v>
      </c>
      <c r="AJ45" s="75">
        <v>0</v>
      </c>
      <c r="AK45" s="75">
        <f t="shared" si="46"/>
        <v>3.32</v>
      </c>
      <c r="AL45" s="75">
        <v>2.2000000000000002</v>
      </c>
      <c r="AM45" s="75"/>
      <c r="AN45" s="75">
        <f t="shared" si="47"/>
        <v>2.2000000000000002</v>
      </c>
      <c r="AO45" s="75">
        <v>2</v>
      </c>
      <c r="AP45" s="75">
        <v>0</v>
      </c>
      <c r="AQ45" s="75">
        <f t="shared" si="48"/>
        <v>2</v>
      </c>
      <c r="AR45" s="75">
        <v>1.7143999999999999</v>
      </c>
      <c r="AS45" s="75">
        <v>0</v>
      </c>
      <c r="AT45" s="208">
        <f t="shared" si="40"/>
        <v>1.7143999999999999</v>
      </c>
      <c r="AU45" s="75">
        <v>2</v>
      </c>
      <c r="AV45" s="75">
        <v>0</v>
      </c>
      <c r="AW45" s="75">
        <f t="shared" si="49"/>
        <v>2</v>
      </c>
      <c r="AX45" s="75">
        <v>2</v>
      </c>
      <c r="AY45" s="75">
        <v>0</v>
      </c>
      <c r="AZ45" s="75">
        <f t="shared" si="56"/>
        <v>2</v>
      </c>
      <c r="BA45" s="355">
        <v>1.8</v>
      </c>
      <c r="BB45" s="355">
        <v>0</v>
      </c>
      <c r="BC45" s="377">
        <f t="shared" si="42"/>
        <v>1.8</v>
      </c>
      <c r="BD45" s="373">
        <v>1.62</v>
      </c>
      <c r="BE45" s="373">
        <v>0</v>
      </c>
      <c r="BF45" s="373">
        <f t="shared" si="50"/>
        <v>1.62</v>
      </c>
      <c r="BG45" s="355">
        <v>1.9</v>
      </c>
      <c r="BH45" s="355">
        <v>0</v>
      </c>
      <c r="BI45" s="377">
        <f t="shared" si="43"/>
        <v>1.9</v>
      </c>
      <c r="BJ45" s="377">
        <v>0.9</v>
      </c>
      <c r="BK45" s="377">
        <v>0</v>
      </c>
      <c r="BL45" s="387">
        <f t="shared" si="51"/>
        <v>0.9</v>
      </c>
      <c r="BM45" s="387">
        <v>0.28560000000000002</v>
      </c>
      <c r="BN45" s="387">
        <v>0</v>
      </c>
      <c r="BO45" s="418">
        <f t="shared" si="52"/>
        <v>0.28560000000000002</v>
      </c>
      <c r="BP45" s="377">
        <v>1.5</v>
      </c>
      <c r="BQ45" s="377">
        <v>0</v>
      </c>
      <c r="BR45" s="387">
        <f t="shared" si="53"/>
        <v>1.5</v>
      </c>
      <c r="BS45" s="465">
        <v>1</v>
      </c>
      <c r="BT45" s="465">
        <v>0</v>
      </c>
      <c r="BU45" s="418">
        <f t="shared" si="54"/>
        <v>1</v>
      </c>
      <c r="BV45" s="465">
        <v>1.5</v>
      </c>
      <c r="BW45" s="465">
        <v>0</v>
      </c>
      <c r="BX45" s="418">
        <f t="shared" si="55"/>
        <v>1.5</v>
      </c>
    </row>
    <row r="46" spans="1:76" customFormat="1" x14ac:dyDescent="0.25">
      <c r="A46" s="16" t="s">
        <v>19</v>
      </c>
      <c r="B46" s="9">
        <v>0.85</v>
      </c>
      <c r="C46" s="9">
        <v>2.0499999999999998</v>
      </c>
      <c r="D46" s="9">
        <v>2.9</v>
      </c>
      <c r="E46" s="9">
        <v>0.91010000000000002</v>
      </c>
      <c r="F46" s="9">
        <v>3.75</v>
      </c>
      <c r="G46" s="9">
        <v>4.6600999999999999</v>
      </c>
      <c r="H46" s="9">
        <v>2.25</v>
      </c>
      <c r="I46" s="9">
        <v>1.1599999999999999</v>
      </c>
      <c r="J46" s="9">
        <v>3.75</v>
      </c>
      <c r="K46" s="75">
        <v>4.91</v>
      </c>
      <c r="L46" s="75">
        <v>2.25</v>
      </c>
      <c r="M46" s="88">
        <v>1.61</v>
      </c>
      <c r="N46" s="88">
        <v>3.75</v>
      </c>
      <c r="O46" s="88">
        <f t="shared" si="37"/>
        <v>5.36</v>
      </c>
      <c r="P46" s="88"/>
      <c r="Q46" s="75">
        <v>0.91010000000000002</v>
      </c>
      <c r="R46" s="75">
        <v>3.75</v>
      </c>
      <c r="S46" s="75">
        <v>4.6600999999999999</v>
      </c>
      <c r="T46" s="75">
        <v>2.25</v>
      </c>
      <c r="U46" s="88">
        <v>1.4</v>
      </c>
      <c r="V46" s="88">
        <v>3.75</v>
      </c>
      <c r="W46" s="88">
        <f t="shared" si="38"/>
        <v>5.15</v>
      </c>
      <c r="X46" s="88"/>
      <c r="Y46" s="88">
        <v>1.2676000000000001</v>
      </c>
      <c r="Z46" s="88">
        <v>3.75</v>
      </c>
      <c r="AA46" s="88">
        <f t="shared" si="44"/>
        <v>5.0175999999999998</v>
      </c>
      <c r="AB46" s="88"/>
      <c r="AC46" s="88">
        <v>0</v>
      </c>
      <c r="AD46" s="88">
        <v>3</v>
      </c>
      <c r="AE46" s="75">
        <f t="shared" si="39"/>
        <v>3</v>
      </c>
      <c r="AF46" s="75"/>
      <c r="AG46" s="75">
        <v>1E-4</v>
      </c>
      <c r="AH46" s="75">
        <f t="shared" si="45"/>
        <v>1E-4</v>
      </c>
      <c r="AI46" s="75">
        <v>0</v>
      </c>
      <c r="AJ46" s="75">
        <v>0</v>
      </c>
      <c r="AK46" s="75">
        <f t="shared" si="46"/>
        <v>0</v>
      </c>
      <c r="AL46" s="75"/>
      <c r="AM46" s="75">
        <v>1E-4</v>
      </c>
      <c r="AN46" s="75">
        <f t="shared" si="47"/>
        <v>1E-4</v>
      </c>
      <c r="AO46" s="75">
        <v>0</v>
      </c>
      <c r="AP46" s="75">
        <v>1E-4</v>
      </c>
      <c r="AQ46" s="75">
        <f t="shared" si="48"/>
        <v>1E-4</v>
      </c>
      <c r="AR46" s="75">
        <v>0</v>
      </c>
      <c r="AS46" s="75">
        <v>0</v>
      </c>
      <c r="AT46" s="208">
        <v>0</v>
      </c>
      <c r="AU46" s="75">
        <v>1E-4</v>
      </c>
      <c r="AV46" s="75">
        <v>1E-4</v>
      </c>
      <c r="AW46" s="75">
        <f t="shared" si="49"/>
        <v>2.0000000000000001E-4</v>
      </c>
      <c r="AX46" s="75">
        <v>1E-4</v>
      </c>
      <c r="AY46" s="75">
        <v>1E-4</v>
      </c>
      <c r="AZ46" s="75">
        <f t="shared" si="56"/>
        <v>2.0000000000000001E-4</v>
      </c>
      <c r="BA46" s="355">
        <v>0.63</v>
      </c>
      <c r="BB46" s="355">
        <v>0</v>
      </c>
      <c r="BC46" s="377">
        <f t="shared" si="42"/>
        <v>0.63</v>
      </c>
      <c r="BD46" s="377">
        <v>0.3</v>
      </c>
      <c r="BE46" s="377">
        <v>0</v>
      </c>
      <c r="BF46" s="376">
        <f>SUM(BD46:BE46)</f>
        <v>0.3</v>
      </c>
      <c r="BG46" s="355">
        <v>0.65</v>
      </c>
      <c r="BH46" s="355">
        <v>0</v>
      </c>
      <c r="BI46" s="377">
        <f t="shared" si="43"/>
        <v>0.65</v>
      </c>
      <c r="BJ46" s="377">
        <v>0.33</v>
      </c>
      <c r="BK46" s="377">
        <v>0</v>
      </c>
      <c r="BL46" s="418">
        <f>SUM(BJ46:BK46)</f>
        <v>0.33</v>
      </c>
      <c r="BM46" s="418">
        <v>0.33</v>
      </c>
      <c r="BN46" s="418">
        <v>0</v>
      </c>
      <c r="BO46" s="418">
        <f t="shared" si="52"/>
        <v>0.33</v>
      </c>
      <c r="BP46" s="377">
        <v>1.81</v>
      </c>
      <c r="BQ46" s="377">
        <v>0</v>
      </c>
      <c r="BR46" s="418">
        <f>SUM(BP46:BQ46)</f>
        <v>1.81</v>
      </c>
      <c r="BS46" s="465">
        <v>2.31</v>
      </c>
      <c r="BT46" s="465">
        <v>0</v>
      </c>
      <c r="BU46" s="418">
        <f t="shared" si="54"/>
        <v>2.31</v>
      </c>
      <c r="BV46" s="465">
        <v>1.82</v>
      </c>
      <c r="BW46" s="465">
        <v>0</v>
      </c>
      <c r="BX46" s="418">
        <f t="shared" si="55"/>
        <v>1.82</v>
      </c>
    </row>
    <row r="47" spans="1:76" customFormat="1" ht="31.5" x14ac:dyDescent="0.25">
      <c r="A47" s="193" t="s">
        <v>259</v>
      </c>
      <c r="B47" s="9">
        <v>15.72</v>
      </c>
      <c r="C47" s="9"/>
      <c r="D47" s="9">
        <v>15.72</v>
      </c>
      <c r="E47" s="9">
        <v>15.72</v>
      </c>
      <c r="F47" s="9">
        <v>0</v>
      </c>
      <c r="G47" s="9">
        <v>15.72</v>
      </c>
      <c r="H47" s="9">
        <v>0</v>
      </c>
      <c r="I47" s="9">
        <v>15.977</v>
      </c>
      <c r="J47" s="9"/>
      <c r="K47" s="75">
        <v>15.977</v>
      </c>
      <c r="L47" s="75"/>
      <c r="M47" s="88">
        <v>15.977</v>
      </c>
      <c r="N47" s="88"/>
      <c r="O47" s="88">
        <f t="shared" si="37"/>
        <v>15.977</v>
      </c>
      <c r="P47" s="88"/>
      <c r="Q47" s="75">
        <v>22.6</v>
      </c>
      <c r="R47" s="75"/>
      <c r="S47" s="75">
        <v>22.6</v>
      </c>
      <c r="T47" s="75"/>
      <c r="U47" s="88">
        <v>24.427199999999999</v>
      </c>
      <c r="V47" s="88"/>
      <c r="W47" s="88">
        <f t="shared" si="38"/>
        <v>24.427199999999999</v>
      </c>
      <c r="X47" s="88"/>
      <c r="Y47" s="88">
        <v>24.427199999999999</v>
      </c>
      <c r="Z47" s="88"/>
      <c r="AA47" s="88">
        <f t="shared" si="44"/>
        <v>24.427199999999999</v>
      </c>
      <c r="AB47" s="88"/>
      <c r="AC47" s="88">
        <v>25.556899999999999</v>
      </c>
      <c r="AD47" s="88"/>
      <c r="AE47" s="75">
        <f t="shared" si="39"/>
        <v>25.556899999999999</v>
      </c>
      <c r="AF47" s="75">
        <v>23.402799999999999</v>
      </c>
      <c r="AG47" s="75"/>
      <c r="AH47" s="75">
        <f t="shared" si="45"/>
        <v>23.402799999999999</v>
      </c>
      <c r="AI47" s="75">
        <v>23.4</v>
      </c>
      <c r="AJ47" s="75">
        <v>0</v>
      </c>
      <c r="AK47" s="75">
        <f t="shared" si="46"/>
        <v>23.4</v>
      </c>
      <c r="AL47" s="75">
        <v>25.953199999999999</v>
      </c>
      <c r="AM47" s="75"/>
      <c r="AN47" s="75">
        <f t="shared" si="47"/>
        <v>25.953199999999999</v>
      </c>
      <c r="AO47" s="75">
        <v>28.194099999999999</v>
      </c>
      <c r="AP47" s="75">
        <v>0</v>
      </c>
      <c r="AQ47" s="75">
        <f t="shared" si="48"/>
        <v>28.194099999999999</v>
      </c>
      <c r="AR47" s="75">
        <v>25.557700000000001</v>
      </c>
      <c r="AS47" s="75">
        <v>0</v>
      </c>
      <c r="AT47" s="208">
        <f>SUM(AR47:AS47)</f>
        <v>25.557700000000001</v>
      </c>
      <c r="AU47" s="75">
        <v>30.409400000000002</v>
      </c>
      <c r="AV47" s="75">
        <v>0</v>
      </c>
      <c r="AW47" s="75">
        <f t="shared" si="49"/>
        <v>30.409400000000002</v>
      </c>
      <c r="AX47" s="75">
        <v>30.409400000000002</v>
      </c>
      <c r="AY47" s="75">
        <v>0</v>
      </c>
      <c r="AZ47" s="75">
        <f t="shared" si="56"/>
        <v>30.409400000000002</v>
      </c>
      <c r="BA47" s="355">
        <v>31.57</v>
      </c>
      <c r="BB47" s="355">
        <v>0</v>
      </c>
      <c r="BC47" s="377">
        <f t="shared" si="42"/>
        <v>31.57</v>
      </c>
      <c r="BD47" s="377">
        <v>28.32</v>
      </c>
      <c r="BE47" s="377">
        <v>0</v>
      </c>
      <c r="BF47" s="377">
        <f>SUM(BD47:BE47)</f>
        <v>28.32</v>
      </c>
      <c r="BG47" s="355">
        <v>30.85</v>
      </c>
      <c r="BH47" s="355">
        <v>0</v>
      </c>
      <c r="BI47" s="377">
        <f t="shared" si="43"/>
        <v>30.85</v>
      </c>
      <c r="BJ47" s="377">
        <v>24.159300000000002</v>
      </c>
      <c r="BK47" s="377">
        <v>0</v>
      </c>
      <c r="BL47" s="418">
        <f>SUM(BJ47:BK47)</f>
        <v>24.159300000000002</v>
      </c>
      <c r="BM47" s="418">
        <v>22.3933</v>
      </c>
      <c r="BN47" s="418">
        <v>0</v>
      </c>
      <c r="BO47" s="418">
        <f t="shared" si="52"/>
        <v>22.3933</v>
      </c>
      <c r="BP47" s="377">
        <v>0</v>
      </c>
      <c r="BQ47" s="377">
        <v>0</v>
      </c>
      <c r="BR47" s="418">
        <v>0</v>
      </c>
      <c r="BS47" s="465">
        <v>0</v>
      </c>
      <c r="BT47" s="465">
        <v>0</v>
      </c>
      <c r="BU47" s="418">
        <f t="shared" si="54"/>
        <v>0</v>
      </c>
      <c r="BV47" s="465">
        <v>0</v>
      </c>
      <c r="BW47" s="465">
        <v>0</v>
      </c>
      <c r="BX47" s="418">
        <f t="shared" si="55"/>
        <v>0</v>
      </c>
    </row>
    <row r="48" spans="1:76" customFormat="1" x14ac:dyDescent="0.25">
      <c r="A48" s="16" t="s">
        <v>20</v>
      </c>
      <c r="B48" s="9"/>
      <c r="C48" s="9">
        <v>2.8795000000000002</v>
      </c>
      <c r="D48" s="9">
        <v>2.8795000000000002</v>
      </c>
      <c r="E48" s="9">
        <v>0</v>
      </c>
      <c r="F48" s="9">
        <v>3.3555000000000001</v>
      </c>
      <c r="G48" s="9">
        <v>3.3555000000000001</v>
      </c>
      <c r="H48" s="9">
        <v>0</v>
      </c>
      <c r="I48" s="9"/>
      <c r="J48" s="9">
        <v>14.514799999999999</v>
      </c>
      <c r="K48" s="75">
        <v>14.514799999999999</v>
      </c>
      <c r="L48" s="75"/>
      <c r="M48" s="88">
        <v>0</v>
      </c>
      <c r="N48" s="88">
        <v>14.514799999999999</v>
      </c>
      <c r="O48" s="88">
        <f t="shared" si="37"/>
        <v>14.514799999999999</v>
      </c>
      <c r="P48" s="88"/>
      <c r="Q48" s="75"/>
      <c r="R48" s="75">
        <v>17.769300000000001</v>
      </c>
      <c r="S48" s="75">
        <v>17.769300000000001</v>
      </c>
      <c r="T48" s="75"/>
      <c r="U48" s="88">
        <v>0</v>
      </c>
      <c r="V48" s="88">
        <v>8.2891999999999992</v>
      </c>
      <c r="W48" s="88">
        <f t="shared" si="38"/>
        <v>8.2891999999999992</v>
      </c>
      <c r="X48" s="88"/>
      <c r="Y48" s="88"/>
      <c r="Z48" s="88">
        <v>7.7062999999999997</v>
      </c>
      <c r="AA48" s="88">
        <f t="shared" si="44"/>
        <v>7.7062999999999997</v>
      </c>
      <c r="AB48" s="88"/>
      <c r="AC48" s="88">
        <v>17.508600000000001</v>
      </c>
      <c r="AD48" s="88"/>
      <c r="AE48" s="75">
        <f t="shared" si="39"/>
        <v>17.508600000000001</v>
      </c>
      <c r="AF48" s="75">
        <v>17.508600000000001</v>
      </c>
      <c r="AG48" s="75"/>
      <c r="AH48" s="75">
        <f t="shared" si="45"/>
        <v>17.508600000000001</v>
      </c>
      <c r="AI48" s="75">
        <v>6.9292999999999996</v>
      </c>
      <c r="AJ48" s="75">
        <v>0</v>
      </c>
      <c r="AK48" s="75">
        <f t="shared" si="46"/>
        <v>6.9292999999999996</v>
      </c>
      <c r="AL48" s="75">
        <v>19.2575</v>
      </c>
      <c r="AM48" s="75"/>
      <c r="AN48" s="75">
        <f t="shared" si="47"/>
        <v>19.2575</v>
      </c>
      <c r="AO48" s="75">
        <v>19.2575</v>
      </c>
      <c r="AP48" s="75">
        <v>0</v>
      </c>
      <c r="AQ48" s="75">
        <f t="shared" si="48"/>
        <v>19.2575</v>
      </c>
      <c r="AR48" s="75">
        <v>19.217500000000001</v>
      </c>
      <c r="AS48" s="75">
        <v>0</v>
      </c>
      <c r="AT48" s="208">
        <f>SUM(AR48:AS48)</f>
        <v>19.217500000000001</v>
      </c>
      <c r="AU48" s="75">
        <v>20.552099999999999</v>
      </c>
      <c r="AV48" s="75">
        <v>0</v>
      </c>
      <c r="AW48" s="75">
        <f t="shared" si="49"/>
        <v>20.552099999999999</v>
      </c>
      <c r="AX48" s="75">
        <v>20.552099999999999</v>
      </c>
      <c r="AY48" s="75">
        <v>0</v>
      </c>
      <c r="AZ48" s="75">
        <f t="shared" si="56"/>
        <v>20.552099999999999</v>
      </c>
      <c r="BA48" s="355">
        <v>22.004899999999999</v>
      </c>
      <c r="BB48" s="355">
        <v>0</v>
      </c>
      <c r="BC48" s="377">
        <f t="shared" si="42"/>
        <v>22.004899999999999</v>
      </c>
      <c r="BD48" s="377">
        <v>17.693899999999999</v>
      </c>
      <c r="BE48" s="377">
        <v>0</v>
      </c>
      <c r="BF48" s="377">
        <f>SUM(BD48:BE48)</f>
        <v>17.693899999999999</v>
      </c>
      <c r="BG48" s="355">
        <v>19.084700000000002</v>
      </c>
      <c r="BH48" s="355">
        <v>0</v>
      </c>
      <c r="BI48" s="377">
        <f t="shared" si="43"/>
        <v>19.084700000000002</v>
      </c>
      <c r="BJ48" s="377">
        <v>13.89</v>
      </c>
      <c r="BK48" s="377">
        <v>0</v>
      </c>
      <c r="BL48" s="418">
        <f>SUM(BJ48:BK48)</f>
        <v>13.89</v>
      </c>
      <c r="BM48" s="418">
        <v>13.89</v>
      </c>
      <c r="BN48" s="418">
        <v>0</v>
      </c>
      <c r="BO48" s="418">
        <f t="shared" si="52"/>
        <v>13.89</v>
      </c>
      <c r="BP48" s="377">
        <v>9.1274999999999995</v>
      </c>
      <c r="BQ48" s="377">
        <v>0</v>
      </c>
      <c r="BR48" s="418">
        <f>SUM(BP48:BQ48)</f>
        <v>9.1274999999999995</v>
      </c>
      <c r="BS48" s="465">
        <v>2.0375000000000001</v>
      </c>
      <c r="BT48" s="465">
        <v>0</v>
      </c>
      <c r="BU48" s="418">
        <f t="shared" si="54"/>
        <v>2.0375000000000001</v>
      </c>
      <c r="BV48" s="465">
        <v>2.66</v>
      </c>
      <c r="BW48" s="465">
        <v>0</v>
      </c>
      <c r="BX48" s="418">
        <f t="shared" si="55"/>
        <v>2.66</v>
      </c>
    </row>
    <row r="49" spans="1:76" customFormat="1" x14ac:dyDescent="0.25">
      <c r="A49" s="16" t="s">
        <v>21</v>
      </c>
      <c r="B49" s="9">
        <v>25.112500000000001</v>
      </c>
      <c r="C49" s="9">
        <v>10.286</v>
      </c>
      <c r="D49" s="9">
        <v>35.398499999999999</v>
      </c>
      <c r="E49" s="9">
        <v>26.3432</v>
      </c>
      <c r="F49" s="9">
        <v>15.6104</v>
      </c>
      <c r="G49" s="9">
        <v>41.953600000000002</v>
      </c>
      <c r="H49" s="9">
        <v>2.25</v>
      </c>
      <c r="I49" s="9">
        <v>26.763200000000001</v>
      </c>
      <c r="J49" s="9">
        <v>30.3491</v>
      </c>
      <c r="K49" s="75">
        <v>57.112299999999998</v>
      </c>
      <c r="L49" s="75">
        <v>2.25</v>
      </c>
      <c r="M49" s="88">
        <v>0</v>
      </c>
      <c r="N49" s="88">
        <v>0</v>
      </c>
      <c r="O49" s="88">
        <f t="shared" si="37"/>
        <v>0</v>
      </c>
      <c r="P49" s="88"/>
      <c r="Q49" s="75">
        <v>33.679000000000002</v>
      </c>
      <c r="R49" s="75">
        <v>33.503799999999998</v>
      </c>
      <c r="S49" s="75">
        <v>67.1828</v>
      </c>
      <c r="T49" s="75">
        <v>2.25</v>
      </c>
      <c r="U49" s="99"/>
      <c r="V49" s="88">
        <v>1E-4</v>
      </c>
      <c r="W49" s="88">
        <f t="shared" si="38"/>
        <v>1E-4</v>
      </c>
      <c r="X49" s="88"/>
      <c r="Y49" s="88"/>
      <c r="Z49" s="88"/>
      <c r="AA49" s="88">
        <f t="shared" si="44"/>
        <v>0</v>
      </c>
      <c r="AB49" s="88"/>
      <c r="AC49" s="88">
        <v>1E-4</v>
      </c>
      <c r="AD49" s="88"/>
      <c r="AE49" s="75">
        <f t="shared" si="39"/>
        <v>1E-4</v>
      </c>
      <c r="AF49" s="75">
        <v>1E-4</v>
      </c>
      <c r="AG49" s="75"/>
      <c r="AH49" s="75">
        <f t="shared" si="45"/>
        <v>1E-4</v>
      </c>
      <c r="AI49" s="75">
        <v>0</v>
      </c>
      <c r="AJ49" s="75">
        <v>0</v>
      </c>
      <c r="AK49" s="75">
        <f t="shared" si="46"/>
        <v>0</v>
      </c>
      <c r="AL49" s="75">
        <v>1E-4</v>
      </c>
      <c r="AM49" s="75"/>
      <c r="AN49" s="75">
        <f t="shared" si="47"/>
        <v>1E-4</v>
      </c>
      <c r="AO49" s="75">
        <v>1E-4</v>
      </c>
      <c r="AP49" s="75">
        <v>0</v>
      </c>
      <c r="AQ49" s="75">
        <f t="shared" si="48"/>
        <v>1E-4</v>
      </c>
      <c r="AR49" s="75">
        <v>0</v>
      </c>
      <c r="AS49" s="75">
        <v>0</v>
      </c>
      <c r="AT49" s="208">
        <v>0</v>
      </c>
      <c r="AU49" s="75">
        <v>1E-4</v>
      </c>
      <c r="AV49" s="75">
        <v>0</v>
      </c>
      <c r="AW49" s="75">
        <f t="shared" si="49"/>
        <v>1E-4</v>
      </c>
      <c r="AX49" s="75">
        <v>0</v>
      </c>
      <c r="AY49" s="75">
        <v>0</v>
      </c>
      <c r="AZ49" s="75">
        <f t="shared" si="56"/>
        <v>0</v>
      </c>
      <c r="BA49" s="355">
        <v>0</v>
      </c>
      <c r="BB49" s="355">
        <v>0</v>
      </c>
      <c r="BC49" s="377">
        <v>0</v>
      </c>
      <c r="BD49" s="377">
        <v>0</v>
      </c>
      <c r="BE49" s="377">
        <v>0</v>
      </c>
      <c r="BF49" s="377">
        <v>0</v>
      </c>
      <c r="BG49" s="355">
        <v>0</v>
      </c>
      <c r="BH49" s="355">
        <v>0</v>
      </c>
      <c r="BI49" s="377">
        <f t="shared" si="43"/>
        <v>0</v>
      </c>
      <c r="BJ49" s="377">
        <v>0</v>
      </c>
      <c r="BK49" s="377">
        <v>0</v>
      </c>
      <c r="BL49" s="418">
        <v>0</v>
      </c>
      <c r="BM49" s="418">
        <v>0</v>
      </c>
      <c r="BN49" s="418">
        <v>0</v>
      </c>
      <c r="BO49" s="418">
        <f t="shared" si="52"/>
        <v>0</v>
      </c>
      <c r="BP49" s="377">
        <v>1E-4</v>
      </c>
      <c r="BQ49" s="377">
        <v>0</v>
      </c>
      <c r="BR49" s="418">
        <f>SUM(BP49:BQ49)</f>
        <v>1E-4</v>
      </c>
      <c r="BS49" s="465">
        <v>0</v>
      </c>
      <c r="BT49" s="465">
        <v>0</v>
      </c>
      <c r="BU49" s="418">
        <f t="shared" si="54"/>
        <v>0</v>
      </c>
      <c r="BV49" s="465">
        <v>0</v>
      </c>
      <c r="BW49" s="465">
        <v>0</v>
      </c>
      <c r="BX49" s="418">
        <f t="shared" si="55"/>
        <v>0</v>
      </c>
    </row>
    <row r="50" spans="1:76" customFormat="1" x14ac:dyDescent="0.25">
      <c r="A50" s="41" t="s">
        <v>22</v>
      </c>
      <c r="B50" s="183"/>
      <c r="C50" s="184"/>
      <c r="D50" s="184"/>
      <c r="E50" s="184"/>
      <c r="F50" s="184"/>
      <c r="G50" s="184">
        <v>0</v>
      </c>
      <c r="H50" s="184"/>
      <c r="I50" s="184"/>
      <c r="J50" s="185"/>
      <c r="K50" s="89"/>
      <c r="L50" s="89"/>
      <c r="M50" s="90"/>
      <c r="N50" s="90"/>
      <c r="O50" s="90"/>
      <c r="P50" s="90"/>
      <c r="Q50" s="93"/>
      <c r="R50" s="93"/>
      <c r="S50" s="90"/>
      <c r="T50" s="93"/>
      <c r="U50" s="90"/>
      <c r="V50" s="90"/>
      <c r="W50" s="90"/>
      <c r="X50" s="90"/>
      <c r="Y50" s="90"/>
      <c r="Z50" s="90"/>
      <c r="AA50" s="88"/>
      <c r="AB50" s="90"/>
      <c r="AC50" s="90"/>
      <c r="AD50" s="90"/>
      <c r="AE50" s="89"/>
      <c r="AH50" s="75"/>
      <c r="AK50" s="75"/>
      <c r="AN50" s="75"/>
      <c r="AQ50" s="75"/>
      <c r="AR50" s="89"/>
      <c r="AS50" s="89"/>
      <c r="AT50" s="214"/>
      <c r="AW50" s="75"/>
      <c r="AZ50" s="75"/>
      <c r="BC50" s="372"/>
      <c r="BD50" s="372"/>
      <c r="BE50" s="372"/>
      <c r="BF50" s="372"/>
      <c r="BI50" s="372"/>
      <c r="BM50" s="429"/>
      <c r="BN50" s="429"/>
      <c r="BO50" s="418"/>
    </row>
    <row r="51" spans="1:76" customFormat="1" x14ac:dyDescent="0.25">
      <c r="A51" s="16" t="s">
        <v>23</v>
      </c>
      <c r="B51" s="9">
        <v>6.7119999999999997</v>
      </c>
      <c r="C51" s="9">
        <v>0.16200000000000001</v>
      </c>
      <c r="D51" s="9">
        <v>6.8739999999999997</v>
      </c>
      <c r="E51" s="9">
        <v>7.2032999999999996</v>
      </c>
      <c r="F51" s="9">
        <v>0.25</v>
      </c>
      <c r="G51" s="9">
        <v>7.4532999999999996</v>
      </c>
      <c r="H51" s="9">
        <v>0</v>
      </c>
      <c r="I51" s="9">
        <v>7.7488000000000001</v>
      </c>
      <c r="J51" s="9">
        <v>0.2702</v>
      </c>
      <c r="K51" s="75">
        <v>8.0190000000000001</v>
      </c>
      <c r="L51" s="75"/>
      <c r="M51" s="88">
        <v>7.5757000000000003</v>
      </c>
      <c r="N51" s="88">
        <v>0.2482</v>
      </c>
      <c r="O51" s="88">
        <f>N51+M51</f>
        <v>7.8239000000000001</v>
      </c>
      <c r="P51" s="88"/>
      <c r="Q51" s="75">
        <v>8.5368999999999993</v>
      </c>
      <c r="R51" s="75">
        <v>0.35</v>
      </c>
      <c r="S51" s="75">
        <v>8.8869000000000007</v>
      </c>
      <c r="T51" s="75"/>
      <c r="U51" s="88">
        <v>10.0931</v>
      </c>
      <c r="V51" s="88">
        <v>0.32</v>
      </c>
      <c r="W51" s="88">
        <f>V51+U51</f>
        <v>10.4131</v>
      </c>
      <c r="X51" s="88"/>
      <c r="Y51" s="88">
        <v>9.7194000000000003</v>
      </c>
      <c r="Z51" s="88">
        <v>0.2601</v>
      </c>
      <c r="AA51" s="88">
        <f t="shared" si="44"/>
        <v>9.9794999999999998</v>
      </c>
      <c r="AB51" s="88"/>
      <c r="AC51" s="88">
        <v>0.18</v>
      </c>
      <c r="AD51" s="88">
        <v>0</v>
      </c>
      <c r="AE51" s="75">
        <f>AD51+AC51</f>
        <v>0.18</v>
      </c>
      <c r="AF51" s="75">
        <v>0.24010000000000001</v>
      </c>
      <c r="AG51" s="75">
        <v>0</v>
      </c>
      <c r="AH51" s="75">
        <f t="shared" si="45"/>
        <v>0.24010000000000001</v>
      </c>
      <c r="AI51" s="75">
        <v>0.22059999999999999</v>
      </c>
      <c r="AJ51" s="75">
        <v>0</v>
      </c>
      <c r="AK51" s="75">
        <f t="shared" si="46"/>
        <v>0.22059999999999999</v>
      </c>
      <c r="AL51" s="75">
        <v>0.16009999999999999</v>
      </c>
      <c r="AM51" s="75">
        <v>0</v>
      </c>
      <c r="AN51" s="75">
        <f t="shared" si="47"/>
        <v>0.16009999999999999</v>
      </c>
      <c r="AO51" s="75">
        <v>0.29709999999999998</v>
      </c>
      <c r="AP51" s="75">
        <v>0</v>
      </c>
      <c r="AQ51" s="75">
        <f t="shared" si="48"/>
        <v>0.29709999999999998</v>
      </c>
      <c r="AR51" s="75">
        <v>0.1933</v>
      </c>
      <c r="AS51" s="75">
        <v>0</v>
      </c>
      <c r="AT51" s="208">
        <f>SUM(AR51:AS51)</f>
        <v>0.1933</v>
      </c>
      <c r="AU51" s="75">
        <v>0.2001</v>
      </c>
      <c r="AV51" s="75">
        <v>0</v>
      </c>
      <c r="AW51" s="75">
        <f t="shared" si="49"/>
        <v>0.2001</v>
      </c>
      <c r="AX51" s="75">
        <v>0.2001</v>
      </c>
      <c r="AY51" s="75">
        <v>0</v>
      </c>
      <c r="AZ51" s="75">
        <f t="shared" ref="AZ51:AZ54" si="57">SUM(AX51:AY51)</f>
        <v>0.2001</v>
      </c>
      <c r="BA51" s="355">
        <v>0.23069999999999999</v>
      </c>
      <c r="BB51" s="355">
        <v>0</v>
      </c>
      <c r="BC51" s="376">
        <f>SUM(BA51:BB51)</f>
        <v>0.23069999999999999</v>
      </c>
      <c r="BD51" s="376">
        <v>0.19689999999999999</v>
      </c>
      <c r="BE51" s="376">
        <v>0</v>
      </c>
      <c r="BF51" s="376">
        <f>SUM(BD51:BE51)</f>
        <v>0.19689999999999999</v>
      </c>
      <c r="BG51" s="355">
        <v>0.16</v>
      </c>
      <c r="BH51" s="355">
        <v>0</v>
      </c>
      <c r="BI51" s="376">
        <f>SUM(BG51:BH51)</f>
        <v>0.16</v>
      </c>
      <c r="BJ51" s="377">
        <v>0.215</v>
      </c>
      <c r="BK51" s="377">
        <v>0</v>
      </c>
      <c r="BL51" s="418">
        <f>SUM(BJ51:BK51)</f>
        <v>0.215</v>
      </c>
      <c r="BM51" s="418">
        <v>0.19359999999999999</v>
      </c>
      <c r="BN51" s="418">
        <v>0</v>
      </c>
      <c r="BO51" s="418">
        <f t="shared" si="52"/>
        <v>0.19359999999999999</v>
      </c>
      <c r="BP51" s="377">
        <v>0.161</v>
      </c>
      <c r="BQ51" s="377">
        <v>0</v>
      </c>
      <c r="BR51" s="418">
        <f>SUM(BP51:BQ51)</f>
        <v>0.161</v>
      </c>
      <c r="BS51" s="465">
        <v>0.20499999999999999</v>
      </c>
      <c r="BT51" s="465">
        <v>0</v>
      </c>
      <c r="BU51" s="418">
        <f t="shared" ref="BU51:BU61" si="58">SUM(BS51:BT51)</f>
        <v>0.20499999999999999</v>
      </c>
      <c r="BV51" s="465">
        <v>0.21</v>
      </c>
      <c r="BW51" s="465">
        <v>0</v>
      </c>
      <c r="BX51" s="418">
        <f t="shared" ref="BX51:BX59" si="59">SUM(BV51:BW51)</f>
        <v>0.21</v>
      </c>
    </row>
    <row r="52" spans="1:76" customFormat="1" x14ac:dyDescent="0.25">
      <c r="A52" s="16" t="s">
        <v>24</v>
      </c>
      <c r="B52" s="9"/>
      <c r="C52" s="9">
        <v>6.2965999999999998</v>
      </c>
      <c r="D52" s="9">
        <v>6.2965999999999998</v>
      </c>
      <c r="E52" s="9">
        <v>0</v>
      </c>
      <c r="F52" s="9">
        <v>22.857099999999999</v>
      </c>
      <c r="G52" s="9">
        <v>22.857099999999999</v>
      </c>
      <c r="H52" s="9">
        <v>0</v>
      </c>
      <c r="I52" s="9"/>
      <c r="J52" s="9">
        <v>46.171100000000003</v>
      </c>
      <c r="K52" s="75">
        <v>46.171100000000003</v>
      </c>
      <c r="L52" s="75">
        <v>1.0587</v>
      </c>
      <c r="M52" s="88">
        <v>0</v>
      </c>
      <c r="N52" s="88">
        <v>45.189100000000003</v>
      </c>
      <c r="O52" s="88">
        <f>N52+M52</f>
        <v>45.189100000000003</v>
      </c>
      <c r="P52" s="88"/>
      <c r="Q52" s="75"/>
      <c r="R52" s="75">
        <v>24.427399999999999</v>
      </c>
      <c r="S52" s="75">
        <v>24.427399999999999</v>
      </c>
      <c r="T52" s="75">
        <v>0.28010000000000002</v>
      </c>
      <c r="U52" s="88">
        <v>0</v>
      </c>
      <c r="V52" s="88">
        <v>24.427399999999999</v>
      </c>
      <c r="W52" s="88">
        <f>V52+U52</f>
        <v>24.427399999999999</v>
      </c>
      <c r="X52" s="88">
        <v>0.28010000000000002</v>
      </c>
      <c r="Y52" s="88">
        <v>0</v>
      </c>
      <c r="Z52" s="88">
        <v>13.0398</v>
      </c>
      <c r="AA52" s="88">
        <f t="shared" si="44"/>
        <v>13.0398</v>
      </c>
      <c r="AB52" s="88"/>
      <c r="AC52" s="88">
        <v>8.1870999999999992</v>
      </c>
      <c r="AD52" s="88">
        <v>1E-4</v>
      </c>
      <c r="AE52" s="75">
        <f>AD52+AC52</f>
        <v>8.1871999999999989</v>
      </c>
      <c r="AF52" s="75">
        <v>9.0084999999999997</v>
      </c>
      <c r="AG52" s="75">
        <v>1E-4</v>
      </c>
      <c r="AH52" s="75">
        <f t="shared" si="45"/>
        <v>9.0085999999999995</v>
      </c>
      <c r="AI52" s="75">
        <v>5.3558000000000003</v>
      </c>
      <c r="AJ52" s="75">
        <v>0</v>
      </c>
      <c r="AK52" s="75">
        <f t="shared" si="46"/>
        <v>5.3558000000000003</v>
      </c>
      <c r="AL52" s="75">
        <v>18.663799999999998</v>
      </c>
      <c r="AM52" s="75">
        <v>1E-4</v>
      </c>
      <c r="AN52" s="75">
        <f t="shared" si="47"/>
        <v>18.663899999999998</v>
      </c>
      <c r="AO52" s="75">
        <v>10.533200000000001</v>
      </c>
      <c r="AP52" s="75">
        <v>0</v>
      </c>
      <c r="AQ52" s="75">
        <f t="shared" si="48"/>
        <v>10.533200000000001</v>
      </c>
      <c r="AR52" s="75">
        <v>0</v>
      </c>
      <c r="AS52" s="75">
        <v>0</v>
      </c>
      <c r="AT52" s="208">
        <v>0</v>
      </c>
      <c r="AU52" s="75">
        <v>2.9999999999999997E-4</v>
      </c>
      <c r="AV52" s="75">
        <v>1E-3</v>
      </c>
      <c r="AW52" s="75">
        <f t="shared" si="49"/>
        <v>1.2999999999999999E-3</v>
      </c>
      <c r="AX52" s="75">
        <v>2.9999999999999997E-4</v>
      </c>
      <c r="AY52" s="75">
        <v>1E-3</v>
      </c>
      <c r="AZ52" s="75">
        <f t="shared" si="57"/>
        <v>1.2999999999999999E-3</v>
      </c>
      <c r="BA52" s="355">
        <v>1E-4</v>
      </c>
      <c r="BB52" s="355">
        <v>0</v>
      </c>
      <c r="BC52" s="376">
        <f>SUM(BA52:BB52)</f>
        <v>1E-4</v>
      </c>
      <c r="BD52" s="376">
        <v>0</v>
      </c>
      <c r="BE52" s="376">
        <v>0</v>
      </c>
      <c r="BF52" s="376">
        <f t="shared" ref="BF52" si="60">SUM(BD52:BE52)</f>
        <v>0</v>
      </c>
      <c r="BG52" s="355">
        <v>0</v>
      </c>
      <c r="BH52" s="355">
        <v>0</v>
      </c>
      <c r="BI52" s="369">
        <v>0</v>
      </c>
      <c r="BJ52" s="377">
        <v>1E-4</v>
      </c>
      <c r="BK52" s="377">
        <v>0</v>
      </c>
      <c r="BL52" s="418">
        <f t="shared" ref="BL52:BL53" si="61">SUM(BJ52:BK52)</f>
        <v>1E-4</v>
      </c>
      <c r="BM52" s="418">
        <v>0</v>
      </c>
      <c r="BN52" s="418">
        <v>0</v>
      </c>
      <c r="BO52" s="418">
        <f t="shared" si="52"/>
        <v>0</v>
      </c>
      <c r="BP52" s="377">
        <v>1E-4</v>
      </c>
      <c r="BQ52" s="377">
        <v>0</v>
      </c>
      <c r="BR52" s="418">
        <f t="shared" ref="BR52:BR53" si="62">SUM(BP52:BQ52)</f>
        <v>1E-4</v>
      </c>
      <c r="BS52" s="465">
        <v>1.9E-3</v>
      </c>
      <c r="BT52" s="465">
        <v>1E-4</v>
      </c>
      <c r="BU52" s="418">
        <f t="shared" si="58"/>
        <v>2E-3</v>
      </c>
      <c r="BV52" s="465">
        <v>1E-4</v>
      </c>
      <c r="BW52" s="465">
        <v>1E-4</v>
      </c>
      <c r="BX52" s="418">
        <f t="shared" si="59"/>
        <v>2.0000000000000001E-4</v>
      </c>
    </row>
    <row r="53" spans="1:76" customFormat="1" x14ac:dyDescent="0.25">
      <c r="A53" s="21" t="s">
        <v>25</v>
      </c>
      <c r="B53" s="67"/>
      <c r="C53" s="30"/>
      <c r="D53" s="30">
        <v>0</v>
      </c>
      <c r="E53" s="30">
        <v>0</v>
      </c>
      <c r="F53" s="30">
        <v>11.5</v>
      </c>
      <c r="G53" s="30">
        <v>11.5</v>
      </c>
      <c r="H53" s="30">
        <v>0</v>
      </c>
      <c r="I53" s="30"/>
      <c r="J53" s="30"/>
      <c r="K53" s="78">
        <v>0</v>
      </c>
      <c r="L53" s="186"/>
      <c r="M53" s="88">
        <v>0</v>
      </c>
      <c r="N53" s="88">
        <v>0</v>
      </c>
      <c r="O53" s="88">
        <f>N53+M53</f>
        <v>0</v>
      </c>
      <c r="P53" s="88"/>
      <c r="Q53" s="75"/>
      <c r="R53" s="75">
        <v>1E-4</v>
      </c>
      <c r="S53" s="75">
        <v>1E-4</v>
      </c>
      <c r="T53" s="75"/>
      <c r="U53" s="88"/>
      <c r="V53" s="88">
        <v>1E-4</v>
      </c>
      <c r="W53" s="88">
        <f>V53+U53</f>
        <v>1E-4</v>
      </c>
      <c r="X53" s="88"/>
      <c r="Y53" s="88">
        <v>0</v>
      </c>
      <c r="Z53" s="88"/>
      <c r="AA53" s="88">
        <f t="shared" si="44"/>
        <v>0</v>
      </c>
      <c r="AB53" s="88"/>
      <c r="AC53" s="88">
        <v>1E-4</v>
      </c>
      <c r="AD53" s="88"/>
      <c r="AE53" s="75">
        <f>AD53+AC53</f>
        <v>1E-4</v>
      </c>
      <c r="AF53" s="75">
        <v>1E-4</v>
      </c>
      <c r="AG53" s="75"/>
      <c r="AH53" s="75">
        <f t="shared" si="45"/>
        <v>1E-4</v>
      </c>
      <c r="AI53" s="75">
        <v>0</v>
      </c>
      <c r="AJ53" s="75">
        <v>0</v>
      </c>
      <c r="AK53" s="75">
        <f t="shared" si="46"/>
        <v>0</v>
      </c>
      <c r="AL53" s="75">
        <v>1E-4</v>
      </c>
      <c r="AM53" s="75"/>
      <c r="AN53" s="75">
        <f t="shared" si="47"/>
        <v>1E-4</v>
      </c>
      <c r="AO53" s="75">
        <v>0</v>
      </c>
      <c r="AP53" s="75">
        <v>0</v>
      </c>
      <c r="AQ53" s="75">
        <f t="shared" si="48"/>
        <v>0</v>
      </c>
      <c r="AR53" s="75">
        <v>0</v>
      </c>
      <c r="AS53" s="75">
        <v>0</v>
      </c>
      <c r="AT53" s="208">
        <v>0</v>
      </c>
      <c r="AU53" s="75">
        <v>0</v>
      </c>
      <c r="AV53" s="75">
        <v>0</v>
      </c>
      <c r="AW53" s="75">
        <f t="shared" si="49"/>
        <v>0</v>
      </c>
      <c r="AX53" s="75">
        <v>0</v>
      </c>
      <c r="AY53" s="75">
        <v>0</v>
      </c>
      <c r="AZ53" s="75">
        <f t="shared" si="57"/>
        <v>0</v>
      </c>
      <c r="BA53" s="355">
        <v>0</v>
      </c>
      <c r="BB53" s="355">
        <v>0</v>
      </c>
      <c r="BC53" s="369">
        <v>0</v>
      </c>
      <c r="BD53" s="376">
        <v>0</v>
      </c>
      <c r="BE53" s="376">
        <v>0</v>
      </c>
      <c r="BF53" s="376">
        <f t="shared" ref="BF53" si="63">SUM(BD53:BE53)</f>
        <v>0</v>
      </c>
      <c r="BG53" s="355">
        <v>0</v>
      </c>
      <c r="BH53" s="355">
        <v>0</v>
      </c>
      <c r="BI53" s="369">
        <v>0</v>
      </c>
      <c r="BJ53" s="376">
        <v>0</v>
      </c>
      <c r="BK53" s="376">
        <v>0</v>
      </c>
      <c r="BL53" s="376">
        <f t="shared" si="61"/>
        <v>0</v>
      </c>
      <c r="BM53" s="466">
        <v>0</v>
      </c>
      <c r="BN53" s="466">
        <v>0</v>
      </c>
      <c r="BO53" s="467">
        <f t="shared" si="52"/>
        <v>0</v>
      </c>
      <c r="BP53" s="466">
        <v>0</v>
      </c>
      <c r="BQ53" s="466">
        <v>0</v>
      </c>
      <c r="BR53" s="467">
        <f t="shared" si="62"/>
        <v>0</v>
      </c>
      <c r="BS53" s="466">
        <v>0</v>
      </c>
      <c r="BT53" s="466">
        <v>0</v>
      </c>
      <c r="BU53" s="467">
        <f t="shared" si="58"/>
        <v>0</v>
      </c>
      <c r="BV53" s="466">
        <v>0</v>
      </c>
      <c r="BW53" s="466">
        <v>0</v>
      </c>
      <c r="BX53" s="467">
        <f t="shared" si="59"/>
        <v>0</v>
      </c>
    </row>
    <row r="54" spans="1:76" customFormat="1" x14ac:dyDescent="0.25">
      <c r="A54" s="16" t="s">
        <v>26</v>
      </c>
      <c r="B54" s="60"/>
      <c r="C54" s="9">
        <v>0.64970000000000006</v>
      </c>
      <c r="D54" s="9">
        <v>0.64970000000000006</v>
      </c>
      <c r="E54" s="9">
        <v>0</v>
      </c>
      <c r="F54" s="9">
        <v>1E-4</v>
      </c>
      <c r="G54" s="9">
        <v>1E-4</v>
      </c>
      <c r="H54" s="9">
        <v>0</v>
      </c>
      <c r="I54" s="9"/>
      <c r="J54" s="9"/>
      <c r="K54" s="75">
        <v>0</v>
      </c>
      <c r="L54" s="75"/>
      <c r="M54" s="88">
        <v>0</v>
      </c>
      <c r="N54" s="88">
        <v>0</v>
      </c>
      <c r="O54" s="88">
        <f>N54+M54</f>
        <v>0</v>
      </c>
      <c r="P54" s="88"/>
      <c r="Q54" s="75"/>
      <c r="R54" s="75">
        <v>1E-4</v>
      </c>
      <c r="S54" s="75">
        <v>1E-4</v>
      </c>
      <c r="T54" s="75"/>
      <c r="U54" s="88"/>
      <c r="V54" s="88">
        <v>1E-4</v>
      </c>
      <c r="W54" s="88">
        <f>V54+U54</f>
        <v>1E-4</v>
      </c>
      <c r="X54" s="88"/>
      <c r="Y54" s="88">
        <v>0</v>
      </c>
      <c r="Z54" s="88"/>
      <c r="AA54" s="88">
        <f t="shared" si="44"/>
        <v>0</v>
      </c>
      <c r="AB54" s="88"/>
      <c r="AC54" s="88">
        <v>1E-4</v>
      </c>
      <c r="AD54" s="88"/>
      <c r="AE54" s="75">
        <f>AD54+AC54</f>
        <v>1E-4</v>
      </c>
      <c r="AF54" s="75">
        <v>1E-4</v>
      </c>
      <c r="AG54" s="75"/>
      <c r="AH54" s="75">
        <f t="shared" si="45"/>
        <v>1E-4</v>
      </c>
      <c r="AI54" s="75">
        <v>0</v>
      </c>
      <c r="AJ54" s="75">
        <v>0</v>
      </c>
      <c r="AK54" s="75">
        <f t="shared" si="46"/>
        <v>0</v>
      </c>
      <c r="AL54" s="75">
        <v>1E-4</v>
      </c>
      <c r="AM54" s="75">
        <v>0</v>
      </c>
      <c r="AN54" s="75">
        <f t="shared" si="47"/>
        <v>1E-4</v>
      </c>
      <c r="AO54" s="75">
        <v>0</v>
      </c>
      <c r="AP54" s="75">
        <v>0</v>
      </c>
      <c r="AQ54" s="75">
        <f t="shared" si="48"/>
        <v>0</v>
      </c>
      <c r="AR54" s="75">
        <v>0</v>
      </c>
      <c r="AS54" s="75">
        <v>0</v>
      </c>
      <c r="AT54" s="208">
        <v>0</v>
      </c>
      <c r="AU54" s="75">
        <v>0</v>
      </c>
      <c r="AV54" s="75">
        <v>0</v>
      </c>
      <c r="AW54" s="75">
        <f t="shared" si="49"/>
        <v>0</v>
      </c>
      <c r="AX54" s="75">
        <v>0</v>
      </c>
      <c r="AY54" s="75">
        <v>0</v>
      </c>
      <c r="AZ54" s="75">
        <f t="shared" si="57"/>
        <v>0</v>
      </c>
      <c r="BA54" s="355">
        <v>0</v>
      </c>
      <c r="BB54" s="355">
        <v>0</v>
      </c>
      <c r="BC54" s="369">
        <v>0</v>
      </c>
      <c r="BD54" s="376">
        <v>0</v>
      </c>
      <c r="BE54" s="376">
        <v>0</v>
      </c>
      <c r="BF54" s="376">
        <f t="shared" ref="BF54" si="64">SUM(BD54:BE54)</f>
        <v>0</v>
      </c>
      <c r="BG54" s="355">
        <v>0</v>
      </c>
      <c r="BH54" s="355">
        <v>0</v>
      </c>
      <c r="BI54" s="369">
        <v>0</v>
      </c>
      <c r="BJ54" s="376">
        <v>0</v>
      </c>
      <c r="BK54" s="376">
        <v>0</v>
      </c>
      <c r="BL54" s="376">
        <f t="shared" ref="BL54" si="65">SUM(BJ54:BK54)</f>
        <v>0</v>
      </c>
      <c r="BM54" s="466">
        <v>0</v>
      </c>
      <c r="BN54" s="466">
        <v>0</v>
      </c>
      <c r="BO54" s="467">
        <f t="shared" ref="BO54" si="66">SUM(BM54:BN54)</f>
        <v>0</v>
      </c>
      <c r="BP54" s="466">
        <v>0</v>
      </c>
      <c r="BQ54" s="466">
        <v>0</v>
      </c>
      <c r="BR54" s="467">
        <f t="shared" ref="BR54" si="67">SUM(BP54:BQ54)</f>
        <v>0</v>
      </c>
      <c r="BS54" s="466">
        <v>0</v>
      </c>
      <c r="BT54" s="466">
        <v>0</v>
      </c>
      <c r="BU54" s="467">
        <f t="shared" ref="BU54" si="68">SUM(BS54:BT54)</f>
        <v>0</v>
      </c>
      <c r="BV54" s="466">
        <v>0</v>
      </c>
      <c r="BW54" s="466">
        <v>0</v>
      </c>
      <c r="BX54" s="467">
        <f t="shared" ref="BX54" si="69">SUM(BV54:BW54)</f>
        <v>0</v>
      </c>
    </row>
    <row r="55" spans="1:76" customFormat="1" x14ac:dyDescent="0.25">
      <c r="A55" s="18" t="s">
        <v>27</v>
      </c>
      <c r="B55" s="49"/>
      <c r="C55" s="43"/>
      <c r="D55" s="43"/>
      <c r="E55" s="43"/>
      <c r="F55" s="43"/>
      <c r="G55" s="43"/>
      <c r="H55" s="43"/>
      <c r="I55" s="43"/>
      <c r="J55" s="50"/>
      <c r="K55" s="90"/>
      <c r="L55" s="93"/>
      <c r="M55" s="90"/>
      <c r="N55" s="90"/>
      <c r="O55" s="90"/>
      <c r="P55" s="90"/>
      <c r="Q55" s="93"/>
      <c r="R55" s="93"/>
      <c r="S55" s="90"/>
      <c r="T55" s="93"/>
      <c r="U55" s="90"/>
      <c r="V55" s="90"/>
      <c r="W55" s="90"/>
      <c r="X55" s="90"/>
      <c r="Y55" s="90"/>
      <c r="Z55" s="90"/>
      <c r="AA55" s="90"/>
      <c r="AB55" s="90"/>
      <c r="AC55" s="90"/>
      <c r="AD55" s="90"/>
      <c r="AE55" s="89"/>
      <c r="AH55" s="75"/>
      <c r="AK55" s="75"/>
      <c r="AN55" s="75"/>
      <c r="AQ55" s="75"/>
      <c r="AR55" s="89"/>
      <c r="AS55" s="89"/>
      <c r="AT55" s="214"/>
      <c r="AW55" s="75"/>
      <c r="AZ55" s="75"/>
      <c r="BC55" s="372"/>
      <c r="BD55" s="372"/>
      <c r="BE55" s="372"/>
      <c r="BF55" s="372"/>
      <c r="BI55" s="372"/>
      <c r="BM55" s="429"/>
      <c r="BN55" s="429"/>
      <c r="BO55" s="418"/>
      <c r="BU55" s="418"/>
      <c r="BX55" s="418"/>
    </row>
    <row r="56" spans="1:76" customFormat="1" x14ac:dyDescent="0.25">
      <c r="A56" s="20" t="s">
        <v>28</v>
      </c>
      <c r="B56" s="9">
        <v>2.4639000000000002</v>
      </c>
      <c r="C56" s="9">
        <v>0.49830000000000002</v>
      </c>
      <c r="D56" s="9">
        <v>2.9622000000000002</v>
      </c>
      <c r="E56" s="9">
        <v>2.9565000000000001</v>
      </c>
      <c r="F56" s="9">
        <v>0.21709999999999999</v>
      </c>
      <c r="G56" s="9">
        <v>3.1736</v>
      </c>
      <c r="H56" s="9">
        <v>1E-4</v>
      </c>
      <c r="I56" s="9">
        <v>2.8481999999999998</v>
      </c>
      <c r="J56" s="9">
        <v>0.22170000000000001</v>
      </c>
      <c r="K56" s="88">
        <v>3.0699000000000001</v>
      </c>
      <c r="L56" s="102"/>
      <c r="M56" s="88">
        <v>2.5676999999999999</v>
      </c>
      <c r="N56" s="88">
        <v>0.2041</v>
      </c>
      <c r="O56" s="88">
        <f>N56+M56</f>
        <v>2.7717999999999998</v>
      </c>
      <c r="P56" s="88"/>
      <c r="Q56" s="75">
        <v>2.8426</v>
      </c>
      <c r="R56" s="75">
        <v>0.23910000000000001</v>
      </c>
      <c r="S56" s="75">
        <v>3.0817000000000001</v>
      </c>
      <c r="T56" s="75">
        <v>1E-4</v>
      </c>
      <c r="U56" s="99">
        <v>2.9076</v>
      </c>
      <c r="V56" s="99">
        <v>0.24909999999999999</v>
      </c>
      <c r="W56" s="88">
        <f>V56+U56</f>
        <v>3.1566999999999998</v>
      </c>
      <c r="X56" s="99"/>
      <c r="Y56" s="99">
        <v>2.7111000000000001</v>
      </c>
      <c r="Z56" s="99">
        <v>0.22550000000000001</v>
      </c>
      <c r="AA56" s="88">
        <f>SUM(Y56:Z56)</f>
        <v>2.9365999999999999</v>
      </c>
      <c r="AB56" s="99"/>
      <c r="AC56" s="99">
        <v>0.29909999999999998</v>
      </c>
      <c r="AD56" s="99"/>
      <c r="AE56" s="88">
        <f>AD56+AC56</f>
        <v>0.29909999999999998</v>
      </c>
      <c r="AF56" s="75">
        <v>0.2641</v>
      </c>
      <c r="AG56" s="75"/>
      <c r="AH56" s="75">
        <f t="shared" si="45"/>
        <v>0.2641</v>
      </c>
      <c r="AI56" s="75">
        <v>0.21460000000000001</v>
      </c>
      <c r="AJ56" s="75">
        <v>0</v>
      </c>
      <c r="AK56" s="75">
        <f t="shared" si="46"/>
        <v>0.21460000000000001</v>
      </c>
      <c r="AL56" s="75">
        <v>0.31409999999999999</v>
      </c>
      <c r="AM56" s="75">
        <v>1E-4</v>
      </c>
      <c r="AN56" s="75">
        <f t="shared" si="47"/>
        <v>0.31419999999999998</v>
      </c>
      <c r="AO56" s="75">
        <v>0.30399999999999999</v>
      </c>
      <c r="AP56" s="75">
        <v>0</v>
      </c>
      <c r="AQ56" s="75">
        <f t="shared" si="48"/>
        <v>0.30399999999999999</v>
      </c>
      <c r="AR56" s="75">
        <v>0.2031</v>
      </c>
      <c r="AS56" s="75">
        <v>0</v>
      </c>
      <c r="AT56" s="208">
        <f>SUM(AR56:AS56)</f>
        <v>0.2031</v>
      </c>
      <c r="AU56" s="75">
        <v>0.25269999999999998</v>
      </c>
      <c r="AV56" s="75">
        <v>0</v>
      </c>
      <c r="AW56" s="75">
        <f t="shared" si="49"/>
        <v>0.25269999999999998</v>
      </c>
      <c r="AX56" s="75">
        <v>0.25269999999999998</v>
      </c>
      <c r="AY56" s="75">
        <v>0</v>
      </c>
      <c r="AZ56" s="75">
        <f t="shared" ref="AZ56:AZ57" si="70">SUM(AX56:AY56)</f>
        <v>0.25269999999999998</v>
      </c>
      <c r="BA56" s="355">
        <v>0.2301</v>
      </c>
      <c r="BB56" s="355">
        <v>0</v>
      </c>
      <c r="BC56" s="376">
        <f>SUM(BA56:BB56)</f>
        <v>0.2301</v>
      </c>
      <c r="BD56" s="376">
        <v>0.20080000000000001</v>
      </c>
      <c r="BE56" s="376">
        <v>0</v>
      </c>
      <c r="BF56" s="376">
        <f>SUM(BD56:BE56)</f>
        <v>0.20080000000000001</v>
      </c>
      <c r="BG56" s="355">
        <v>0.46800000000000003</v>
      </c>
      <c r="BH56" s="355">
        <v>0</v>
      </c>
      <c r="BI56" s="376">
        <f>SUM(BG56:BH56)</f>
        <v>0.46800000000000003</v>
      </c>
      <c r="BJ56" s="376">
        <v>0.33750000000000002</v>
      </c>
      <c r="BK56" s="376">
        <v>0</v>
      </c>
      <c r="BL56" s="418">
        <f>SUM(BJ56:BK56)</f>
        <v>0.33750000000000002</v>
      </c>
      <c r="BM56" s="418">
        <v>0.25740000000000002</v>
      </c>
      <c r="BN56" s="418">
        <v>0</v>
      </c>
      <c r="BO56" s="418">
        <f t="shared" si="52"/>
        <v>0.25740000000000002</v>
      </c>
      <c r="BP56" s="376">
        <v>0.50419999999999998</v>
      </c>
      <c r="BQ56" s="376">
        <v>0</v>
      </c>
      <c r="BR56" s="418">
        <f>SUM(BP56:BQ56)</f>
        <v>0.50419999999999998</v>
      </c>
      <c r="BS56" s="418">
        <v>0.50309999999999999</v>
      </c>
      <c r="BT56" s="418">
        <v>0</v>
      </c>
      <c r="BU56" s="418">
        <f t="shared" si="58"/>
        <v>0.50309999999999999</v>
      </c>
      <c r="BV56" s="418">
        <v>0.57010000000000005</v>
      </c>
      <c r="BW56" s="418">
        <v>0</v>
      </c>
      <c r="BX56" s="418">
        <f t="shared" si="59"/>
        <v>0.57010000000000005</v>
      </c>
    </row>
    <row r="57" spans="1:76" customFormat="1" x14ac:dyDescent="0.25">
      <c r="A57" s="23" t="s">
        <v>29</v>
      </c>
      <c r="B57" s="67">
        <v>1.8249</v>
      </c>
      <c r="C57" s="30">
        <v>0.81889999999999996</v>
      </c>
      <c r="D57" s="30">
        <v>2.6438000000000001</v>
      </c>
      <c r="E57" s="30">
        <v>2.0821000000000001</v>
      </c>
      <c r="F57" s="30">
        <v>6.9000000000000006E-2</v>
      </c>
      <c r="G57" s="30">
        <v>2.1511</v>
      </c>
      <c r="H57" s="9">
        <v>1E-4</v>
      </c>
      <c r="I57" s="30">
        <v>2.2210999999999999</v>
      </c>
      <c r="J57" s="30">
        <v>6.9000000000000006E-2</v>
      </c>
      <c r="K57" s="100">
        <v>2.2900999999999998</v>
      </c>
      <c r="L57" s="101"/>
      <c r="M57" s="88">
        <v>1.9812000000000001</v>
      </c>
      <c r="N57" s="88">
        <v>5.8500000000000003E-2</v>
      </c>
      <c r="O57" s="88">
        <f>N57+M57</f>
        <v>2.0397000000000003</v>
      </c>
      <c r="P57" s="88"/>
      <c r="Q57" s="75">
        <v>2.3416000000000001</v>
      </c>
      <c r="R57" s="75">
        <v>6.0999999999999999E-2</v>
      </c>
      <c r="S57" s="75">
        <v>2.4026000000000001</v>
      </c>
      <c r="T57" s="75">
        <v>1E-4</v>
      </c>
      <c r="U57" s="88">
        <v>3.0606</v>
      </c>
      <c r="V57" s="88">
        <v>0.47010000000000002</v>
      </c>
      <c r="W57" s="88">
        <f>V57+U57</f>
        <v>3.5306999999999999</v>
      </c>
      <c r="X57" s="88"/>
      <c r="Y57" s="88">
        <v>2.8597000000000001</v>
      </c>
      <c r="Z57" s="88">
        <v>8.4699999999999998E-2</v>
      </c>
      <c r="AA57" s="88">
        <f>SUM(Y57:Z57)</f>
        <v>2.9443999999999999</v>
      </c>
      <c r="AB57" s="88"/>
      <c r="AC57" s="88">
        <v>0.26240000000000002</v>
      </c>
      <c r="AD57" s="88">
        <v>0.26850000000000002</v>
      </c>
      <c r="AE57" s="75">
        <f>AD57+AC57</f>
        <v>0.53090000000000004</v>
      </c>
      <c r="AF57" s="75">
        <v>0.1862</v>
      </c>
      <c r="AG57" s="75">
        <v>0.19739999999999999</v>
      </c>
      <c r="AH57" s="75">
        <f t="shared" si="45"/>
        <v>0.3836</v>
      </c>
      <c r="AI57" s="75">
        <v>0.161</v>
      </c>
      <c r="AJ57" s="75">
        <v>0.1024</v>
      </c>
      <c r="AK57" s="75">
        <f t="shared" si="46"/>
        <v>0.26340000000000002</v>
      </c>
      <c r="AL57" s="75">
        <v>0.25390000000000001</v>
      </c>
      <c r="AM57" s="75">
        <v>0.29530000000000001</v>
      </c>
      <c r="AN57" s="75">
        <f t="shared" si="47"/>
        <v>0.54920000000000002</v>
      </c>
      <c r="AO57" s="75">
        <v>0.215</v>
      </c>
      <c r="AP57" s="75">
        <v>0.18</v>
      </c>
      <c r="AQ57" s="75">
        <f t="shared" si="48"/>
        <v>0.39500000000000002</v>
      </c>
      <c r="AR57" s="75">
        <v>8.2699999999999996E-2</v>
      </c>
      <c r="AS57" s="75">
        <v>0</v>
      </c>
      <c r="AT57" s="208">
        <f>SUM(AR57:AS57)</f>
        <v>8.2699999999999996E-2</v>
      </c>
      <c r="AU57" s="75">
        <v>0.17960000000000001</v>
      </c>
      <c r="AV57" s="75">
        <v>0.26750000000000002</v>
      </c>
      <c r="AW57" s="75">
        <f t="shared" si="49"/>
        <v>0.44710000000000005</v>
      </c>
      <c r="AX57" s="75">
        <v>0.17960000000000001</v>
      </c>
      <c r="AY57" s="75">
        <v>0.26750000000000002</v>
      </c>
      <c r="AZ57" s="75">
        <f t="shared" si="70"/>
        <v>0.44710000000000005</v>
      </c>
      <c r="BA57" s="355">
        <v>0.1875</v>
      </c>
      <c r="BB57" s="355">
        <v>0.35249999999999998</v>
      </c>
      <c r="BC57" s="376">
        <f>SUM(BA57:BB57)</f>
        <v>0.54</v>
      </c>
      <c r="BD57" s="376">
        <v>7.0599999999999996E-2</v>
      </c>
      <c r="BE57" s="376">
        <v>0</v>
      </c>
      <c r="BF57" s="376">
        <f>SUM(BD57:BE57)</f>
        <v>7.0599999999999996E-2</v>
      </c>
      <c r="BG57" s="355">
        <v>0.11509999999999999</v>
      </c>
      <c r="BH57" s="355">
        <v>0</v>
      </c>
      <c r="BI57" s="376">
        <f>SUM(BG57:BH57)</f>
        <v>0.11509999999999999</v>
      </c>
      <c r="BJ57" s="376">
        <v>0.18310000000000001</v>
      </c>
      <c r="BK57" s="376">
        <v>0.33939999999999998</v>
      </c>
      <c r="BL57" s="418">
        <f>SUM(BJ57:BK57)</f>
        <v>0.52249999999999996</v>
      </c>
      <c r="BM57" s="418">
        <v>7.6499999999999999E-2</v>
      </c>
      <c r="BN57" s="418">
        <v>0.33939999999999998</v>
      </c>
      <c r="BO57" s="418">
        <f t="shared" si="52"/>
        <v>0.41589999999999999</v>
      </c>
      <c r="BP57" s="376">
        <v>0.19670000000000001</v>
      </c>
      <c r="BQ57" s="376">
        <v>9.5000000000000001E-2</v>
      </c>
      <c r="BR57" s="418">
        <f>SUM(BP57:BQ57)</f>
        <v>0.29170000000000001</v>
      </c>
      <c r="BS57" s="418">
        <v>9.5000000000000001E-2</v>
      </c>
      <c r="BT57" s="418">
        <v>0.14499999999999999</v>
      </c>
      <c r="BU57" s="418">
        <f t="shared" si="58"/>
        <v>0.24</v>
      </c>
      <c r="BV57" s="418">
        <v>0.2301</v>
      </c>
      <c r="BW57" s="418">
        <v>1E-4</v>
      </c>
      <c r="BX57" s="418">
        <f t="shared" si="59"/>
        <v>0.23019999999999999</v>
      </c>
    </row>
    <row r="58" spans="1:76" customFormat="1" x14ac:dyDescent="0.25">
      <c r="A58" s="17" t="s">
        <v>30</v>
      </c>
      <c r="B58" s="187"/>
      <c r="C58" s="38"/>
      <c r="D58" s="38"/>
      <c r="E58" s="38"/>
      <c r="F58" s="38"/>
      <c r="G58" s="38"/>
      <c r="H58" s="38"/>
      <c r="I58" s="38"/>
      <c r="J58" s="188"/>
      <c r="K58" s="90"/>
      <c r="L58" s="93"/>
      <c r="M58" s="90"/>
      <c r="N58" s="90"/>
      <c r="O58" s="90"/>
      <c r="P58" s="90"/>
      <c r="Q58" s="89"/>
      <c r="R58" s="89"/>
      <c r="S58" s="89"/>
      <c r="T58" s="89"/>
      <c r="U58" s="90"/>
      <c r="V58" s="90"/>
      <c r="W58" s="90"/>
      <c r="X58" s="90"/>
      <c r="Y58" s="90"/>
      <c r="Z58" s="90"/>
      <c r="AA58" s="90"/>
      <c r="AB58" s="90"/>
      <c r="AC58" s="90"/>
      <c r="AD58" s="90"/>
      <c r="AE58" s="89"/>
      <c r="AH58" s="75"/>
      <c r="AK58" s="75"/>
      <c r="AN58" s="75"/>
      <c r="AQ58" s="75"/>
      <c r="AR58" s="89"/>
      <c r="AS58" s="89"/>
      <c r="AT58" s="214"/>
      <c r="AW58" s="75"/>
      <c r="AZ58" s="75"/>
      <c r="BC58" s="372"/>
      <c r="BD58" s="372"/>
      <c r="BE58" s="372"/>
      <c r="BF58" s="372"/>
      <c r="BI58" s="372"/>
      <c r="BM58" s="429"/>
      <c r="BN58" s="429"/>
      <c r="BO58" s="418"/>
      <c r="BU58" s="418"/>
      <c r="BX58" s="418"/>
    </row>
    <row r="59" spans="1:76" customFormat="1" x14ac:dyDescent="0.25">
      <c r="A59" s="16" t="s">
        <v>31</v>
      </c>
      <c r="B59" s="9">
        <v>9.1138999999999992</v>
      </c>
      <c r="C59" s="9">
        <v>8.2100000000000006E-2</v>
      </c>
      <c r="D59" s="9">
        <v>9.1959999999999997</v>
      </c>
      <c r="E59" s="9">
        <v>9.3930000000000007</v>
      </c>
      <c r="F59" s="9">
        <v>0.36620000000000003</v>
      </c>
      <c r="G59" s="9">
        <v>9.7591999999999999</v>
      </c>
      <c r="H59" s="9">
        <v>1E-4</v>
      </c>
      <c r="I59" s="9">
        <v>9.4109999999999996</v>
      </c>
      <c r="J59" s="9">
        <v>0.12520000000000001</v>
      </c>
      <c r="K59" s="88">
        <v>9.5361999999999991</v>
      </c>
      <c r="L59" s="94"/>
      <c r="M59" s="88">
        <v>8.8447999999999993</v>
      </c>
      <c r="N59" s="88">
        <v>8.5500000000000007E-2</v>
      </c>
      <c r="O59" s="88">
        <f>N59+M59</f>
        <v>8.930299999999999</v>
      </c>
      <c r="P59" s="88"/>
      <c r="Q59" s="75">
        <v>9.9031000000000002</v>
      </c>
      <c r="R59" s="75">
        <v>0.1522</v>
      </c>
      <c r="S59" s="75">
        <v>10.055300000000001</v>
      </c>
      <c r="T59" s="75">
        <v>1E-4</v>
      </c>
      <c r="U59" s="88">
        <v>9.9140999999999995</v>
      </c>
      <c r="V59" s="88">
        <v>2.1299999999999999E-2</v>
      </c>
      <c r="W59" s="88">
        <f>V59+U59</f>
        <v>9.9353999999999996</v>
      </c>
      <c r="X59" s="88">
        <v>1E-4</v>
      </c>
      <c r="Y59" s="88">
        <v>9.2845999999999993</v>
      </c>
      <c r="Z59" s="88">
        <v>1.52E-2</v>
      </c>
      <c r="AA59" s="88">
        <f>SUM(Y59:Z59)</f>
        <v>9.2997999999999994</v>
      </c>
      <c r="AB59" s="88"/>
      <c r="AC59" s="88">
        <v>2.12E-2</v>
      </c>
      <c r="AD59" s="88">
        <v>1E-4</v>
      </c>
      <c r="AE59" s="75">
        <f>AD59+AC59</f>
        <v>2.1299999999999999E-2</v>
      </c>
      <c r="AF59" s="75">
        <v>0.1105</v>
      </c>
      <c r="AG59" s="75">
        <v>1E-4</v>
      </c>
      <c r="AH59" s="75">
        <f t="shared" si="45"/>
        <v>0.1106</v>
      </c>
      <c r="AI59" s="75">
        <v>0.1087</v>
      </c>
      <c r="AJ59" s="75">
        <v>0</v>
      </c>
      <c r="AK59" s="75">
        <f t="shared" si="46"/>
        <v>0.1087</v>
      </c>
      <c r="AL59" s="75">
        <v>2.12E-2</v>
      </c>
      <c r="AM59" s="75">
        <v>1E-4</v>
      </c>
      <c r="AN59" s="75">
        <f t="shared" si="47"/>
        <v>2.1299999999999999E-2</v>
      </c>
      <c r="AO59" s="75">
        <v>2.12E-2</v>
      </c>
      <c r="AP59" s="75">
        <v>0</v>
      </c>
      <c r="AQ59" s="75">
        <f t="shared" si="48"/>
        <v>2.12E-2</v>
      </c>
      <c r="AR59" s="75">
        <v>2.0299999999999999E-2</v>
      </c>
      <c r="AS59" s="75">
        <v>0</v>
      </c>
      <c r="AT59" s="208">
        <f>SUM(AR59:AS59)</f>
        <v>2.0299999999999999E-2</v>
      </c>
      <c r="AU59" s="75">
        <v>2.4799999999999999E-2</v>
      </c>
      <c r="AV59" s="75">
        <v>1E-4</v>
      </c>
      <c r="AW59" s="75">
        <f t="shared" si="49"/>
        <v>2.4899999999999999E-2</v>
      </c>
      <c r="AX59" s="75">
        <v>2.4799999999999999E-2</v>
      </c>
      <c r="AY59" s="75">
        <v>1E-4</v>
      </c>
      <c r="AZ59" s="75">
        <f t="shared" ref="AZ59" si="71">SUM(AX59:AY59)</f>
        <v>2.4899999999999999E-2</v>
      </c>
      <c r="BA59" s="355">
        <v>4.8300000000000003E-2</v>
      </c>
      <c r="BB59" s="355">
        <v>0</v>
      </c>
      <c r="BC59" s="376">
        <f>SUM(BA59:BB59)</f>
        <v>4.8300000000000003E-2</v>
      </c>
      <c r="BD59" s="376">
        <v>4.8000000000000001E-2</v>
      </c>
      <c r="BE59" s="376">
        <v>0</v>
      </c>
      <c r="BF59" s="376">
        <f>SUM(BD59:BE59)</f>
        <v>4.8000000000000001E-2</v>
      </c>
      <c r="BG59" s="355">
        <v>8.9800000000000005E-2</v>
      </c>
      <c r="BH59" s="355">
        <v>0</v>
      </c>
      <c r="BI59" s="376">
        <f>SUM(BG59:BH59)</f>
        <v>8.9800000000000005E-2</v>
      </c>
      <c r="BJ59" s="376">
        <v>7.7200000000000005E-2</v>
      </c>
      <c r="BK59" s="376">
        <v>0</v>
      </c>
      <c r="BL59" s="418">
        <f>SUM(BJ59:BK59)</f>
        <v>7.7200000000000005E-2</v>
      </c>
      <c r="BM59" s="418">
        <v>7.6300000000000007E-2</v>
      </c>
      <c r="BN59" s="418">
        <v>0</v>
      </c>
      <c r="BO59" s="418">
        <f t="shared" si="52"/>
        <v>7.6300000000000007E-2</v>
      </c>
      <c r="BP59" s="376">
        <v>2.64E-2</v>
      </c>
      <c r="BQ59" s="376">
        <v>0</v>
      </c>
      <c r="BR59" s="418">
        <f>SUM(BP59:BQ59)</f>
        <v>2.64E-2</v>
      </c>
      <c r="BS59" s="418">
        <v>0.253</v>
      </c>
      <c r="BT59" s="418">
        <v>0</v>
      </c>
      <c r="BU59" s="418">
        <f t="shared" si="58"/>
        <v>0.253</v>
      </c>
      <c r="BV59" s="418">
        <v>5.1499999999999997E-2</v>
      </c>
      <c r="BW59" s="418">
        <v>0</v>
      </c>
      <c r="BX59" s="418">
        <f t="shared" si="59"/>
        <v>5.1499999999999997E-2</v>
      </c>
    </row>
    <row r="60" spans="1:76" s="4" customFormat="1" x14ac:dyDescent="0.25">
      <c r="A60" s="42" t="s">
        <v>32</v>
      </c>
      <c r="B60" s="10"/>
      <c r="C60" s="10"/>
      <c r="D60" s="10"/>
      <c r="E60" s="10"/>
      <c r="F60" s="10"/>
      <c r="G60" s="10"/>
      <c r="H60" s="10"/>
      <c r="I60" s="10"/>
      <c r="J60" s="10"/>
      <c r="K60" s="90"/>
      <c r="L60" s="93"/>
      <c r="M60" s="90"/>
      <c r="N60" s="90"/>
      <c r="O60" s="90"/>
      <c r="P60" s="90"/>
      <c r="Q60" s="89"/>
      <c r="R60" s="89"/>
      <c r="S60" s="89"/>
      <c r="T60" s="189"/>
      <c r="U60" s="104"/>
      <c r="V60" s="104"/>
      <c r="W60" s="104"/>
      <c r="X60" s="104"/>
      <c r="Y60" s="104"/>
      <c r="Z60" s="104"/>
      <c r="AA60" s="104"/>
      <c r="AB60" s="104"/>
      <c r="AC60" s="104"/>
      <c r="AD60" s="104"/>
      <c r="AE60" s="90"/>
      <c r="AG60" s="90"/>
      <c r="AH60" s="90"/>
      <c r="AI60" s="90"/>
      <c r="AJ60" s="90"/>
      <c r="AK60" s="90"/>
      <c r="AL60" s="90"/>
      <c r="AM60" s="90"/>
      <c r="AN60" s="90"/>
      <c r="AO60" s="90"/>
      <c r="AP60" s="90"/>
      <c r="AQ60" s="90"/>
      <c r="AR60" s="90"/>
      <c r="AS60" s="90"/>
      <c r="AT60" s="361"/>
      <c r="AU60" s="90"/>
      <c r="AV60" s="90"/>
      <c r="AW60" s="90"/>
      <c r="AX60" s="90"/>
      <c r="AY60" s="90"/>
      <c r="AZ60" s="90"/>
      <c r="BC60" s="374"/>
      <c r="BD60" s="374"/>
      <c r="BE60" s="374"/>
      <c r="BF60" s="374"/>
      <c r="BI60" s="374"/>
      <c r="BO60" s="418">
        <f t="shared" si="52"/>
        <v>0</v>
      </c>
      <c r="BU60" s="418"/>
      <c r="BX60" s="418"/>
    </row>
    <row r="61" spans="1:76" customFormat="1" x14ac:dyDescent="0.25">
      <c r="A61" s="22" t="s">
        <v>33</v>
      </c>
      <c r="B61" s="38">
        <v>3.6654</v>
      </c>
      <c r="C61" s="38"/>
      <c r="D61" s="38">
        <v>3.6654</v>
      </c>
      <c r="E61" s="38">
        <v>3.8534999999999999</v>
      </c>
      <c r="F61" s="38">
        <v>0</v>
      </c>
      <c r="G61" s="38">
        <v>3.8534999999999999</v>
      </c>
      <c r="H61" s="38">
        <v>0</v>
      </c>
      <c r="I61" s="38">
        <v>5.4610000000000003</v>
      </c>
      <c r="J61" s="38"/>
      <c r="K61" s="91">
        <v>5.4610000000000003</v>
      </c>
      <c r="L61" s="94"/>
      <c r="M61" s="88">
        <v>4.5861999999999998</v>
      </c>
      <c r="N61" s="88"/>
      <c r="O61" s="88">
        <f>N61+M61</f>
        <v>4.5861999999999998</v>
      </c>
      <c r="P61" s="88"/>
      <c r="Q61" s="75">
        <v>5.9589999999999996</v>
      </c>
      <c r="R61" s="75">
        <v>0</v>
      </c>
      <c r="S61" s="75">
        <v>5.9589999999999996</v>
      </c>
      <c r="T61" s="75"/>
      <c r="U61" s="88">
        <v>6.5274999999999999</v>
      </c>
      <c r="V61" s="88"/>
      <c r="W61" s="88">
        <f>V61+U61</f>
        <v>6.5274999999999999</v>
      </c>
      <c r="X61" s="88"/>
      <c r="Y61" s="88">
        <v>6.3318000000000003</v>
      </c>
      <c r="Z61" s="88">
        <v>0</v>
      </c>
      <c r="AA61" s="88">
        <f>SUM(Y61:Z61)</f>
        <v>6.3318000000000003</v>
      </c>
      <c r="AB61" s="88"/>
      <c r="AC61" s="88">
        <v>6.8611000000000004</v>
      </c>
      <c r="AD61" s="88">
        <v>0</v>
      </c>
      <c r="AE61" s="75">
        <f>AD61+AC61</f>
        <v>6.8611000000000004</v>
      </c>
      <c r="AF61" s="75">
        <v>7.7942999999999998</v>
      </c>
      <c r="AG61" s="75">
        <v>0</v>
      </c>
      <c r="AH61" s="75">
        <f t="shared" si="45"/>
        <v>7.7942999999999998</v>
      </c>
      <c r="AI61" s="75">
        <v>6.9825999999999997</v>
      </c>
      <c r="AJ61" s="75">
        <v>0</v>
      </c>
      <c r="AK61" s="75">
        <f t="shared" si="46"/>
        <v>6.9825999999999997</v>
      </c>
      <c r="AL61" s="75">
        <v>8.7565000000000008</v>
      </c>
      <c r="AM61" s="75">
        <v>0</v>
      </c>
      <c r="AN61" s="75">
        <f t="shared" si="47"/>
        <v>8.7565000000000008</v>
      </c>
      <c r="AO61" s="75">
        <v>9.4115000000000002</v>
      </c>
      <c r="AP61" s="75">
        <v>0</v>
      </c>
      <c r="AQ61" s="75">
        <f t="shared" si="48"/>
        <v>9.4115000000000002</v>
      </c>
      <c r="AR61" s="75">
        <v>8.2240000000000002</v>
      </c>
      <c r="AS61" s="75">
        <v>0</v>
      </c>
      <c r="AT61" s="208">
        <f>SUM(AR61:AS61)</f>
        <v>8.2240000000000002</v>
      </c>
      <c r="AU61" s="75">
        <v>9.5112000000000005</v>
      </c>
      <c r="AV61" s="75">
        <v>0</v>
      </c>
      <c r="AW61" s="75">
        <f t="shared" si="49"/>
        <v>9.5112000000000005</v>
      </c>
      <c r="AX61" s="75">
        <v>9.7612000000000005</v>
      </c>
      <c r="AY61" s="75">
        <v>0</v>
      </c>
      <c r="AZ61" s="75">
        <f>SUM(AX61:AY61)</f>
        <v>9.7612000000000005</v>
      </c>
      <c r="BA61" s="355">
        <v>8.8762000000000008</v>
      </c>
      <c r="BB61" s="355">
        <v>0</v>
      </c>
      <c r="BC61" s="376">
        <f>SUM(BA61:BB61)</f>
        <v>8.8762000000000008</v>
      </c>
      <c r="BD61" s="376">
        <v>8.0541</v>
      </c>
      <c r="BE61" s="376">
        <v>0</v>
      </c>
      <c r="BF61" s="376">
        <f>SUM(BD61:BE61)</f>
        <v>8.0541</v>
      </c>
      <c r="BG61" s="355">
        <v>9.7211999999999996</v>
      </c>
      <c r="BH61" s="355">
        <v>0</v>
      </c>
      <c r="BI61" s="376">
        <f>SUM(BG61:BH61)</f>
        <v>9.7211999999999996</v>
      </c>
      <c r="BJ61" s="376">
        <v>8.4890000000000008</v>
      </c>
      <c r="BK61" s="376">
        <v>0</v>
      </c>
      <c r="BL61" s="418">
        <f>SUM(BJ61:BK61)</f>
        <v>8.4890000000000008</v>
      </c>
      <c r="BM61" s="418">
        <v>7.6161000000000003</v>
      </c>
      <c r="BN61" s="418">
        <v>0</v>
      </c>
      <c r="BO61" s="418">
        <f t="shared" si="52"/>
        <v>7.6161000000000003</v>
      </c>
      <c r="BP61" s="376">
        <v>8.9890000000000008</v>
      </c>
      <c r="BQ61" s="376">
        <v>0</v>
      </c>
      <c r="BR61" s="418">
        <f>SUM(BP61:BQ61)</f>
        <v>8.9890000000000008</v>
      </c>
      <c r="BS61" s="418">
        <v>8.2631999999999994</v>
      </c>
      <c r="BT61" s="418">
        <v>0</v>
      </c>
      <c r="BU61" s="418">
        <f t="shared" si="58"/>
        <v>8.2631999999999994</v>
      </c>
      <c r="BV61" s="418">
        <v>8.8785000000000007</v>
      </c>
      <c r="BW61" s="418">
        <v>0</v>
      </c>
      <c r="BX61" s="418">
        <f>SUM(BV61:BW61)</f>
        <v>8.8785000000000007</v>
      </c>
    </row>
    <row r="62" spans="1:76" customFormat="1" x14ac:dyDescent="0.25">
      <c r="A62" s="194" t="s">
        <v>34</v>
      </c>
      <c r="B62" s="52"/>
      <c r="C62" s="52"/>
      <c r="D62" s="52"/>
      <c r="E62" s="52"/>
      <c r="F62" s="52"/>
      <c r="G62" s="52"/>
      <c r="H62" s="52"/>
      <c r="I62" s="52"/>
      <c r="J62" s="52"/>
      <c r="K62" s="105"/>
      <c r="L62" s="93"/>
      <c r="M62" s="90"/>
      <c r="N62" s="90"/>
      <c r="O62" s="90"/>
      <c r="P62" s="90"/>
      <c r="Q62" s="89"/>
      <c r="R62" s="89"/>
      <c r="S62" s="89"/>
      <c r="T62" s="89"/>
      <c r="U62" s="90"/>
      <c r="V62" s="90"/>
      <c r="W62" s="90"/>
      <c r="X62" s="90"/>
      <c r="Y62" s="90"/>
      <c r="Z62" s="90"/>
      <c r="AA62" s="90"/>
      <c r="AB62" s="90"/>
      <c r="AC62" s="90"/>
      <c r="AD62" s="90"/>
      <c r="AE62" s="89"/>
      <c r="AG62" s="90"/>
      <c r="AH62" s="90"/>
      <c r="AI62" s="90"/>
      <c r="AJ62" s="90"/>
      <c r="AK62" s="90"/>
      <c r="AL62" s="90"/>
      <c r="AM62" s="90"/>
      <c r="AN62" s="90"/>
      <c r="AO62" s="90"/>
      <c r="AP62" s="90"/>
      <c r="AQ62" s="90"/>
      <c r="AR62" s="90"/>
      <c r="AS62" s="90"/>
      <c r="AT62" s="361"/>
      <c r="AU62" s="90"/>
      <c r="AV62" s="90"/>
      <c r="AW62" s="90"/>
      <c r="AX62" s="90"/>
      <c r="AY62" s="90"/>
      <c r="AZ62" s="90"/>
      <c r="BC62" s="372"/>
      <c r="BD62" s="372"/>
      <c r="BE62" s="372"/>
      <c r="BF62" s="372"/>
      <c r="BI62" s="372"/>
      <c r="BM62" s="429"/>
      <c r="BN62" s="429"/>
      <c r="BO62" s="418"/>
    </row>
    <row r="63" spans="1:76" customFormat="1" x14ac:dyDescent="0.25">
      <c r="A63" s="21" t="s">
        <v>35</v>
      </c>
      <c r="B63" s="30">
        <v>0</v>
      </c>
      <c r="C63" s="30">
        <v>0</v>
      </c>
      <c r="D63" s="30">
        <v>0</v>
      </c>
      <c r="E63" s="30">
        <v>0</v>
      </c>
      <c r="F63" s="30">
        <v>0.15060000000000001</v>
      </c>
      <c r="G63" s="30">
        <v>0.15060000000000001</v>
      </c>
      <c r="H63" s="30">
        <v>0</v>
      </c>
      <c r="I63" s="30"/>
      <c r="J63" s="30">
        <v>5.0000000000000001E-4</v>
      </c>
      <c r="K63" s="78">
        <v>5.0000000000000001E-4</v>
      </c>
      <c r="L63" s="75"/>
      <c r="M63" s="75"/>
      <c r="N63" s="75">
        <v>5.0000000000000001E-4</v>
      </c>
      <c r="O63" s="75">
        <f>N63+M63</f>
        <v>5.0000000000000001E-4</v>
      </c>
      <c r="P63" s="75"/>
      <c r="Q63" s="75">
        <v>0</v>
      </c>
      <c r="R63" s="75">
        <v>5.0000000000000001E-4</v>
      </c>
      <c r="S63" s="75">
        <v>5.0000000000000001E-4</v>
      </c>
      <c r="T63" s="75"/>
      <c r="U63" s="88"/>
      <c r="V63" s="88">
        <v>5.0000000000000001E-4</v>
      </c>
      <c r="W63" s="88">
        <f>V63+U63</f>
        <v>5.0000000000000001E-4</v>
      </c>
      <c r="X63" s="88"/>
      <c r="Y63" s="88"/>
      <c r="Z63" s="88"/>
      <c r="AA63" s="88">
        <f>SUM(Y63:Z63)</f>
        <v>0</v>
      </c>
      <c r="AB63" s="88"/>
      <c r="AC63" s="88">
        <v>5.0000000000000001E-4</v>
      </c>
      <c r="AD63" s="88"/>
      <c r="AE63" s="75">
        <f>AD63+AC63</f>
        <v>5.0000000000000001E-4</v>
      </c>
      <c r="AF63" s="75">
        <v>5.0000000000000001E-4</v>
      </c>
      <c r="AG63" s="75"/>
      <c r="AH63" s="75">
        <f t="shared" si="45"/>
        <v>5.0000000000000001E-4</v>
      </c>
      <c r="AI63" s="75">
        <v>0</v>
      </c>
      <c r="AJ63" s="75">
        <v>0</v>
      </c>
      <c r="AK63" s="75">
        <f t="shared" si="46"/>
        <v>0</v>
      </c>
      <c r="AL63" s="75">
        <v>6.9999999999999999E-4</v>
      </c>
      <c r="AM63" s="75"/>
      <c r="AN63" s="75">
        <f t="shared" si="47"/>
        <v>6.9999999999999999E-4</v>
      </c>
      <c r="AO63" s="75">
        <v>0</v>
      </c>
      <c r="AP63" s="75">
        <v>0</v>
      </c>
      <c r="AQ63" s="75">
        <f t="shared" si="48"/>
        <v>0</v>
      </c>
      <c r="AR63" s="75">
        <v>0</v>
      </c>
      <c r="AS63" s="75">
        <v>0</v>
      </c>
      <c r="AT63" s="208">
        <v>0</v>
      </c>
      <c r="AU63" s="75">
        <v>0</v>
      </c>
      <c r="AV63" s="75">
        <v>0</v>
      </c>
      <c r="AW63" s="75">
        <f t="shared" si="49"/>
        <v>0</v>
      </c>
      <c r="AX63" s="75">
        <v>0</v>
      </c>
      <c r="AY63" s="75">
        <v>0</v>
      </c>
      <c r="AZ63" s="75">
        <f t="shared" ref="AZ63:AZ64" si="72">SUM(AX63:AY63)</f>
        <v>0</v>
      </c>
      <c r="BA63" s="354">
        <v>2.0000000000000001E-4</v>
      </c>
      <c r="BB63" s="354">
        <v>0</v>
      </c>
      <c r="BC63" s="376">
        <f>SUM(BA63:BB63)</f>
        <v>2.0000000000000001E-4</v>
      </c>
      <c r="BD63" s="376">
        <v>0</v>
      </c>
      <c r="BE63" s="376">
        <v>0</v>
      </c>
      <c r="BF63" s="376">
        <v>0</v>
      </c>
      <c r="BG63" s="317">
        <v>4.0000000000000002E-4</v>
      </c>
      <c r="BH63" s="317">
        <v>0</v>
      </c>
      <c r="BI63" s="376">
        <f>SUM(BG63:BH63)</f>
        <v>4.0000000000000002E-4</v>
      </c>
      <c r="BJ63" s="317">
        <v>4.0000000000000002E-4</v>
      </c>
      <c r="BK63" s="317">
        <v>0</v>
      </c>
      <c r="BL63" s="376">
        <f t="shared" ref="BL63" si="73">SUM(BJ63:BK63)</f>
        <v>4.0000000000000002E-4</v>
      </c>
      <c r="BM63" s="376">
        <v>0</v>
      </c>
      <c r="BN63" s="376">
        <v>0</v>
      </c>
      <c r="BO63" s="418">
        <f t="shared" si="52"/>
        <v>0</v>
      </c>
      <c r="BP63" s="317">
        <v>4.0000000000000002E-4</v>
      </c>
      <c r="BQ63" s="317">
        <v>0</v>
      </c>
      <c r="BR63" s="376">
        <f t="shared" ref="BR63" si="74">SUM(BP63:BQ63)</f>
        <v>4.0000000000000002E-4</v>
      </c>
      <c r="BS63">
        <v>1E-4</v>
      </c>
      <c r="BT63">
        <v>0</v>
      </c>
      <c r="BU63">
        <f>SUM(BS63:BT63)</f>
        <v>1E-4</v>
      </c>
      <c r="BV63">
        <v>1E-4</v>
      </c>
      <c r="BW63">
        <v>0</v>
      </c>
      <c r="BX63">
        <f>SUM(BV63:BW63)</f>
        <v>1E-4</v>
      </c>
    </row>
    <row r="64" spans="1:76" customFormat="1" x14ac:dyDescent="0.25">
      <c r="A64" s="21" t="s">
        <v>36</v>
      </c>
      <c r="B64" s="67">
        <v>3.5499999999999997E-2</v>
      </c>
      <c r="C64" s="30">
        <v>0.13320000000000001</v>
      </c>
      <c r="D64" s="30">
        <v>0.16869999999999999</v>
      </c>
      <c r="E64" s="30">
        <v>7.0000000000000007E-2</v>
      </c>
      <c r="F64" s="30">
        <v>0.23</v>
      </c>
      <c r="G64" s="30">
        <v>0.3</v>
      </c>
      <c r="H64" s="30">
        <v>0</v>
      </c>
      <c r="I64" s="30">
        <v>7.0000000000000007E-2</v>
      </c>
      <c r="J64" s="30">
        <v>0.59089999999999998</v>
      </c>
      <c r="K64" s="75">
        <v>0.66090000000000004</v>
      </c>
      <c r="L64" s="75"/>
      <c r="M64" s="75">
        <v>3.2500000000000001E-2</v>
      </c>
      <c r="N64" s="75">
        <v>0.59089999999999998</v>
      </c>
      <c r="O64" s="75">
        <f>N64+M64</f>
        <v>0.62339999999999995</v>
      </c>
      <c r="P64" s="75"/>
      <c r="Q64" s="75">
        <v>7.5700000000000003E-2</v>
      </c>
      <c r="R64" s="75">
        <v>0.2001</v>
      </c>
      <c r="S64" s="75">
        <v>0.27579999999999999</v>
      </c>
      <c r="T64" s="75"/>
      <c r="U64" s="88">
        <v>0.126</v>
      </c>
      <c r="V64" s="88">
        <v>0.41830000000000001</v>
      </c>
      <c r="W64" s="88">
        <f>V64+U64</f>
        <v>0.54430000000000001</v>
      </c>
      <c r="X64" s="88"/>
      <c r="Y64" s="88">
        <v>0.1198</v>
      </c>
      <c r="Z64" s="88">
        <v>0.39069999999999999</v>
      </c>
      <c r="AA64" s="88">
        <f>SUM(Y64:Z64)</f>
        <v>0.51049999999999995</v>
      </c>
      <c r="AB64" s="88"/>
      <c r="AC64" s="88">
        <v>0</v>
      </c>
      <c r="AD64" s="88">
        <v>0</v>
      </c>
      <c r="AE64" s="75">
        <f>AD64+AC64</f>
        <v>0</v>
      </c>
      <c r="AF64" s="75"/>
      <c r="AG64" s="75"/>
      <c r="AH64" s="75">
        <f t="shared" si="45"/>
        <v>0</v>
      </c>
      <c r="AI64" s="75"/>
      <c r="AJ64" s="75"/>
      <c r="AK64" s="75">
        <f t="shared" si="46"/>
        <v>0</v>
      </c>
      <c r="AL64" s="75"/>
      <c r="AM64" s="75"/>
      <c r="AN64" s="75">
        <f t="shared" si="47"/>
        <v>0</v>
      </c>
      <c r="AO64" s="75"/>
      <c r="AP64" s="75"/>
      <c r="AQ64" s="75">
        <f t="shared" si="48"/>
        <v>0</v>
      </c>
      <c r="AR64" s="75">
        <v>0</v>
      </c>
      <c r="AS64" s="75">
        <v>0</v>
      </c>
      <c r="AT64" s="208">
        <v>0</v>
      </c>
      <c r="AU64" s="75">
        <v>0</v>
      </c>
      <c r="AV64" s="75">
        <v>0</v>
      </c>
      <c r="AW64" s="75">
        <f t="shared" si="49"/>
        <v>0</v>
      </c>
      <c r="AX64" s="75">
        <v>0</v>
      </c>
      <c r="AY64" s="75">
        <v>0</v>
      </c>
      <c r="AZ64" s="75">
        <f t="shared" si="72"/>
        <v>0</v>
      </c>
      <c r="BA64" s="75">
        <v>0</v>
      </c>
      <c r="BB64" s="75">
        <v>0</v>
      </c>
      <c r="BC64" s="366">
        <v>0</v>
      </c>
      <c r="BD64" s="75">
        <v>0</v>
      </c>
      <c r="BE64" s="75">
        <v>0</v>
      </c>
      <c r="BF64" s="366">
        <v>0</v>
      </c>
      <c r="BG64" s="75">
        <v>0</v>
      </c>
      <c r="BH64" s="75">
        <v>0</v>
      </c>
      <c r="BI64" s="366">
        <v>0</v>
      </c>
      <c r="BJ64" s="75">
        <v>0</v>
      </c>
      <c r="BK64" s="75">
        <v>0</v>
      </c>
      <c r="BL64" s="366">
        <v>0</v>
      </c>
      <c r="BM64" s="460">
        <v>0</v>
      </c>
      <c r="BN64" s="460">
        <v>0</v>
      </c>
      <c r="BO64" s="459">
        <v>0</v>
      </c>
      <c r="BP64" s="460">
        <v>0</v>
      </c>
      <c r="BQ64" s="460">
        <v>0</v>
      </c>
      <c r="BR64" s="459">
        <v>0</v>
      </c>
      <c r="BS64" s="460">
        <v>0</v>
      </c>
      <c r="BT64" s="460">
        <v>0</v>
      </c>
      <c r="BU64" s="459">
        <v>0</v>
      </c>
      <c r="BV64" s="460">
        <v>0</v>
      </c>
      <c r="BW64" s="460">
        <v>0</v>
      </c>
      <c r="BX64" s="459">
        <v>0</v>
      </c>
    </row>
    <row r="65" spans="1:76" customFormat="1" x14ac:dyDescent="0.25">
      <c r="A65" s="18" t="s">
        <v>37</v>
      </c>
      <c r="B65" s="187"/>
      <c r="C65" s="38"/>
      <c r="D65" s="38"/>
      <c r="E65" s="38"/>
      <c r="F65" s="38"/>
      <c r="G65" s="38"/>
      <c r="H65" s="38"/>
      <c r="I65" s="38"/>
      <c r="J65" s="188"/>
      <c r="K65" s="89"/>
      <c r="L65" s="89"/>
      <c r="M65" s="89"/>
      <c r="N65" s="89"/>
      <c r="O65" s="89"/>
      <c r="P65" s="89"/>
      <c r="Q65" s="89"/>
      <c r="R65" s="93"/>
      <c r="S65" s="90"/>
      <c r="T65" s="93"/>
      <c r="U65" s="90"/>
      <c r="V65" s="90"/>
      <c r="W65" s="90"/>
      <c r="X65" s="90"/>
      <c r="Y65" s="90"/>
      <c r="Z65" s="90"/>
      <c r="AA65" s="90"/>
      <c r="AB65" s="90"/>
      <c r="AC65" s="90"/>
      <c r="AD65" s="90"/>
      <c r="AE65" s="89"/>
      <c r="AG65" s="90"/>
      <c r="AH65" s="90"/>
      <c r="AI65" s="90"/>
      <c r="AJ65" s="90"/>
      <c r="AK65" s="75"/>
      <c r="AL65" s="90"/>
      <c r="AM65" s="90"/>
      <c r="AN65" s="75"/>
      <c r="AO65" s="90"/>
      <c r="AP65" s="90"/>
      <c r="AQ65" s="75"/>
      <c r="AR65" s="89"/>
      <c r="AS65" s="89"/>
      <c r="AT65" s="214"/>
      <c r="AU65" s="90"/>
      <c r="AV65" s="90"/>
      <c r="AW65" s="75"/>
      <c r="AX65" s="90"/>
      <c r="AY65" s="90"/>
      <c r="AZ65" s="75"/>
      <c r="BC65" s="372"/>
      <c r="BD65" s="372"/>
      <c r="BE65" s="372"/>
      <c r="BF65" s="372"/>
      <c r="BI65" s="372"/>
      <c r="BM65" s="429"/>
      <c r="BN65" s="429"/>
      <c r="BO65" s="418"/>
    </row>
    <row r="66" spans="1:76" customFormat="1" x14ac:dyDescent="0.25">
      <c r="A66" s="16" t="s">
        <v>38</v>
      </c>
      <c r="B66" s="9"/>
      <c r="C66" s="9">
        <v>1.49E-2</v>
      </c>
      <c r="D66" s="9">
        <v>1.49E-2</v>
      </c>
      <c r="E66" s="9">
        <v>0</v>
      </c>
      <c r="F66" s="9">
        <v>0.11210000000000001</v>
      </c>
      <c r="G66" s="9">
        <v>0.11210000000000001</v>
      </c>
      <c r="H66" s="9">
        <v>0</v>
      </c>
      <c r="I66" s="9"/>
      <c r="J66" s="9">
        <v>1.4500000000000001E-2</v>
      </c>
      <c r="K66" s="75">
        <v>1.4500000000000001E-2</v>
      </c>
      <c r="L66" s="75"/>
      <c r="M66" s="75">
        <v>0</v>
      </c>
      <c r="N66" s="75">
        <v>1.3899999999999999E-2</v>
      </c>
      <c r="O66" s="75">
        <f>N66+M66</f>
        <v>1.3899999999999999E-2</v>
      </c>
      <c r="P66" s="75"/>
      <c r="Q66" s="75"/>
      <c r="R66" s="75">
        <v>1.2500000000000001E-2</v>
      </c>
      <c r="S66" s="88">
        <v>1.2500000000000001E-2</v>
      </c>
      <c r="T66" s="94"/>
      <c r="U66" s="88">
        <v>0</v>
      </c>
      <c r="V66" s="88">
        <v>1.2E-2</v>
      </c>
      <c r="W66" s="88">
        <f>V66+U66</f>
        <v>1.2E-2</v>
      </c>
      <c r="X66" s="88"/>
      <c r="Y66" s="88"/>
      <c r="Z66" s="88">
        <v>1.1299999999999999E-2</v>
      </c>
      <c r="AA66" s="88">
        <f>SUM(Y66:Z66)</f>
        <v>1.1299999999999999E-2</v>
      </c>
      <c r="AB66" s="88"/>
      <c r="AC66" s="88">
        <v>1.17E-2</v>
      </c>
      <c r="AD66" s="88"/>
      <c r="AE66" s="75">
        <f>AD66+AC66</f>
        <v>1.17E-2</v>
      </c>
      <c r="AF66" s="75">
        <v>1.17E-2</v>
      </c>
      <c r="AG66" s="75"/>
      <c r="AH66" s="75">
        <f t="shared" si="45"/>
        <v>1.17E-2</v>
      </c>
      <c r="AI66" s="75">
        <v>1.09E-2</v>
      </c>
      <c r="AJ66" s="75">
        <v>0</v>
      </c>
      <c r="AK66" s="75">
        <f t="shared" si="46"/>
        <v>1.09E-2</v>
      </c>
      <c r="AL66" s="75">
        <v>1.2699999999999999E-2</v>
      </c>
      <c r="AM66" s="75"/>
      <c r="AN66" s="75">
        <f t="shared" si="47"/>
        <v>1.2699999999999999E-2</v>
      </c>
      <c r="AO66" s="75">
        <v>1.2699999999999999E-2</v>
      </c>
      <c r="AP66" s="75">
        <v>0</v>
      </c>
      <c r="AQ66" s="75">
        <f t="shared" si="48"/>
        <v>1.2699999999999999E-2</v>
      </c>
      <c r="AR66" s="75">
        <v>1.01E-2</v>
      </c>
      <c r="AS66" s="75">
        <v>0</v>
      </c>
      <c r="AT66" s="208">
        <f>SUM(AR66:AS66)</f>
        <v>1.01E-2</v>
      </c>
      <c r="AU66" s="75">
        <v>1.4200000000000001E-2</v>
      </c>
      <c r="AV66" s="75">
        <v>0</v>
      </c>
      <c r="AW66" s="75">
        <f t="shared" si="49"/>
        <v>1.4200000000000001E-2</v>
      </c>
      <c r="AX66" s="75">
        <v>1.4200000000000001E-2</v>
      </c>
      <c r="AY66" s="75">
        <v>0</v>
      </c>
      <c r="AZ66" s="75">
        <f t="shared" ref="AZ66" si="75">SUM(AX66:AY66)</f>
        <v>1.4200000000000001E-2</v>
      </c>
      <c r="BA66" s="355">
        <v>1.1900000000000001E-2</v>
      </c>
      <c r="BB66" s="355">
        <v>0</v>
      </c>
      <c r="BC66" s="376">
        <f>SUM(BA66:BB66)</f>
        <v>1.1900000000000001E-2</v>
      </c>
      <c r="BD66" s="376">
        <v>1.6999999999999999E-3</v>
      </c>
      <c r="BE66" s="376">
        <v>0</v>
      </c>
      <c r="BF66" s="376">
        <f>SUM(BD66:BE66)</f>
        <v>1.6999999999999999E-3</v>
      </c>
      <c r="BG66" s="355">
        <v>1.04E-2</v>
      </c>
      <c r="BH66" s="355">
        <v>0</v>
      </c>
      <c r="BI66" s="376">
        <f>SUM(BG66:BH66)</f>
        <v>1.04E-2</v>
      </c>
      <c r="BJ66" s="376">
        <v>7.0000000000000001E-3</v>
      </c>
      <c r="BK66" s="376">
        <v>0</v>
      </c>
      <c r="BL66" s="418">
        <f>SUM(BJ66:BK66)</f>
        <v>7.0000000000000001E-3</v>
      </c>
      <c r="BM66" s="418">
        <v>6.4000000000000003E-3</v>
      </c>
      <c r="BN66" s="418">
        <v>0</v>
      </c>
      <c r="BO66" s="418">
        <f t="shared" si="52"/>
        <v>6.4000000000000003E-3</v>
      </c>
      <c r="BP66" s="376">
        <v>1.04E-2</v>
      </c>
      <c r="BQ66" s="376">
        <v>0</v>
      </c>
      <c r="BR66" s="418">
        <f>SUM(BP66:BQ66)</f>
        <v>1.04E-2</v>
      </c>
      <c r="BS66" s="418">
        <v>1.0200000000000001E-2</v>
      </c>
      <c r="BT66" s="418">
        <v>0</v>
      </c>
      <c r="BU66" s="418">
        <f>SUM(BS66:BT66)</f>
        <v>1.0200000000000001E-2</v>
      </c>
      <c r="BV66" s="418">
        <v>1.0200000000000001E-2</v>
      </c>
      <c r="BW66" s="418">
        <v>0</v>
      </c>
      <c r="BX66" s="418">
        <f>SUM(BV66:BW66)</f>
        <v>1.0200000000000001E-2</v>
      </c>
    </row>
    <row r="67" spans="1:76" customFormat="1" x14ac:dyDescent="0.25">
      <c r="A67" s="35" t="s">
        <v>39</v>
      </c>
      <c r="B67" s="48"/>
      <c r="C67" s="45"/>
      <c r="D67" s="45"/>
      <c r="E67" s="45"/>
      <c r="F67" s="45"/>
      <c r="G67" s="45"/>
      <c r="H67" s="45"/>
      <c r="I67" s="45"/>
      <c r="J67" s="53"/>
      <c r="K67" s="90"/>
      <c r="L67" s="93"/>
      <c r="M67" s="90"/>
      <c r="N67" s="90"/>
      <c r="O67" s="90"/>
      <c r="P67" s="90"/>
      <c r="Q67" s="93"/>
      <c r="R67" s="93"/>
      <c r="S67" s="90"/>
      <c r="T67" s="93"/>
      <c r="U67" s="90"/>
      <c r="V67" s="90"/>
      <c r="W67" s="90"/>
      <c r="X67" s="90"/>
      <c r="Y67" s="90"/>
      <c r="Z67" s="90"/>
      <c r="AA67" s="90"/>
      <c r="AB67" s="90"/>
      <c r="AC67" s="90"/>
      <c r="AD67" s="90"/>
      <c r="AE67" s="89"/>
      <c r="AG67" s="90"/>
      <c r="AH67" s="90"/>
      <c r="AI67" s="90"/>
      <c r="AJ67" s="90"/>
      <c r="AK67" s="90"/>
      <c r="AL67" s="90"/>
      <c r="AM67" s="90"/>
      <c r="AN67" s="90"/>
      <c r="AO67" s="90"/>
      <c r="AP67" s="90"/>
      <c r="AQ67" s="90"/>
      <c r="AR67" s="90"/>
      <c r="AS67" s="90"/>
      <c r="AT67" s="361"/>
      <c r="AU67" s="90"/>
      <c r="AV67" s="90"/>
      <c r="AW67" s="90"/>
      <c r="AX67" s="90"/>
      <c r="AY67" s="90"/>
      <c r="AZ67" s="90"/>
      <c r="BC67" s="372"/>
      <c r="BD67" s="372"/>
      <c r="BE67" s="372"/>
      <c r="BF67" s="372"/>
      <c r="BI67" s="372"/>
      <c r="BM67" s="469"/>
      <c r="BN67" s="469"/>
      <c r="BO67" s="470"/>
      <c r="BP67" s="469"/>
      <c r="BQ67" s="469"/>
      <c r="BR67" s="469"/>
      <c r="BS67" s="469"/>
      <c r="BT67" s="469"/>
      <c r="BU67" s="469"/>
      <c r="BV67" s="469"/>
      <c r="BW67" s="469"/>
      <c r="BX67" s="469"/>
    </row>
    <row r="68" spans="1:76" customFormat="1" x14ac:dyDescent="0.25">
      <c r="A68" s="32" t="s">
        <v>40</v>
      </c>
      <c r="B68" s="9">
        <v>0</v>
      </c>
      <c r="C68" s="9">
        <v>0</v>
      </c>
      <c r="D68" s="9">
        <v>0</v>
      </c>
      <c r="E68" s="9">
        <v>0</v>
      </c>
      <c r="F68" s="9">
        <v>1E-4</v>
      </c>
      <c r="G68" s="9">
        <v>1E-4</v>
      </c>
      <c r="H68" s="9">
        <v>0</v>
      </c>
      <c r="I68" s="9"/>
      <c r="J68" s="9"/>
      <c r="K68" s="75">
        <v>0</v>
      </c>
      <c r="L68" s="75">
        <v>0</v>
      </c>
      <c r="M68" s="75">
        <v>0</v>
      </c>
      <c r="N68" s="75">
        <v>0</v>
      </c>
      <c r="O68" s="75">
        <v>0</v>
      </c>
      <c r="P68" s="75">
        <v>0</v>
      </c>
      <c r="Q68" s="75">
        <v>0</v>
      </c>
      <c r="R68" s="75">
        <v>0</v>
      </c>
      <c r="S68" s="75">
        <v>0</v>
      </c>
      <c r="T68" s="75">
        <v>0</v>
      </c>
      <c r="U68" s="88">
        <v>0</v>
      </c>
      <c r="V68" s="88">
        <v>0</v>
      </c>
      <c r="W68" s="88">
        <v>0</v>
      </c>
      <c r="X68" s="88">
        <v>0</v>
      </c>
      <c r="Y68" s="88"/>
      <c r="Z68" s="88"/>
      <c r="AA68" s="88">
        <f>SUM(Y68:Z68)</f>
        <v>0</v>
      </c>
      <c r="AB68" s="88"/>
      <c r="AC68" s="88">
        <v>0</v>
      </c>
      <c r="AD68" s="88">
        <v>0</v>
      </c>
      <c r="AE68" s="88">
        <v>0</v>
      </c>
      <c r="AF68" s="75"/>
      <c r="AG68" s="75"/>
      <c r="AH68" s="75">
        <f t="shared" si="45"/>
        <v>0</v>
      </c>
      <c r="AI68" s="75"/>
      <c r="AJ68" s="75"/>
      <c r="AK68" s="75">
        <f t="shared" si="46"/>
        <v>0</v>
      </c>
      <c r="AL68" s="75"/>
      <c r="AM68" s="75"/>
      <c r="AN68" s="75">
        <f t="shared" si="47"/>
        <v>0</v>
      </c>
      <c r="AO68" s="75"/>
      <c r="AP68" s="75"/>
      <c r="AQ68" s="75">
        <f t="shared" si="48"/>
        <v>0</v>
      </c>
      <c r="AR68" s="75">
        <v>0</v>
      </c>
      <c r="AS68" s="75">
        <v>0</v>
      </c>
      <c r="AT68" s="208">
        <v>0</v>
      </c>
      <c r="AU68" s="75"/>
      <c r="AV68" s="75"/>
      <c r="AW68" s="75">
        <f t="shared" si="49"/>
        <v>0</v>
      </c>
      <c r="AX68" s="75">
        <v>0</v>
      </c>
      <c r="AY68" s="75">
        <v>0</v>
      </c>
      <c r="AZ68" s="75">
        <v>0</v>
      </c>
      <c r="BA68" s="355">
        <v>0</v>
      </c>
      <c r="BB68" s="355">
        <v>0</v>
      </c>
      <c r="BC68" s="369">
        <v>0</v>
      </c>
      <c r="BD68" s="369"/>
      <c r="BE68" s="369"/>
      <c r="BF68" s="369"/>
      <c r="BG68" s="355">
        <v>0</v>
      </c>
      <c r="BH68" s="355">
        <v>0</v>
      </c>
      <c r="BI68" s="369">
        <v>0</v>
      </c>
      <c r="BM68" s="469"/>
      <c r="BN68" s="469"/>
      <c r="BO68" s="470">
        <f t="shared" si="52"/>
        <v>0</v>
      </c>
      <c r="BP68" s="469"/>
      <c r="BQ68" s="469"/>
      <c r="BR68" s="469"/>
      <c r="BS68" s="469"/>
      <c r="BT68" s="469"/>
      <c r="BU68" s="469"/>
      <c r="BV68" s="469"/>
      <c r="BW68" s="469"/>
      <c r="BX68" s="469"/>
    </row>
    <row r="69" spans="1:76" customFormat="1" ht="15.75" x14ac:dyDescent="0.25">
      <c r="A69" s="211" t="s">
        <v>181</v>
      </c>
      <c r="B69" s="61">
        <v>74.040599999999998</v>
      </c>
      <c r="C69" s="61">
        <v>29.227699999999999</v>
      </c>
      <c r="D69" s="61">
        <v>103.2683</v>
      </c>
      <c r="E69" s="61">
        <v>78.244799999999998</v>
      </c>
      <c r="F69" s="61">
        <v>66.972899999999996</v>
      </c>
      <c r="G69" s="61">
        <v>145.21770000000001</v>
      </c>
      <c r="H69" s="61">
        <v>4.5003000000000002</v>
      </c>
      <c r="I69" s="61">
        <v>81.286500000000004</v>
      </c>
      <c r="J69" s="61">
        <v>108.1611</v>
      </c>
      <c r="K69" s="80">
        <v>189.44759999999999</v>
      </c>
      <c r="L69" s="80">
        <v>5.5587</v>
      </c>
      <c r="M69" s="80">
        <f>SUM(M38:M68)</f>
        <v>51.431399999999996</v>
      </c>
      <c r="N69" s="80">
        <f>SUM(N38:N68)</f>
        <v>76.319900000000004</v>
      </c>
      <c r="O69" s="80">
        <v>127.7513</v>
      </c>
      <c r="P69" s="80"/>
      <c r="Q69" s="80">
        <v>97.016900000000007</v>
      </c>
      <c r="R69" s="80">
        <v>92.450400000000002</v>
      </c>
      <c r="S69" s="80">
        <v>189.46729999999999</v>
      </c>
      <c r="T69" s="80">
        <v>4.7804000000000002</v>
      </c>
      <c r="U69" s="106">
        <v>64.866399999999999</v>
      </c>
      <c r="V69" s="106">
        <v>47.319600000000008</v>
      </c>
      <c r="W69" s="106">
        <v>112.18600000000001</v>
      </c>
      <c r="X69" s="106"/>
      <c r="Y69" s="106">
        <f t="shared" ref="Y69:AN69" si="76">SUM(Y38:Y68)</f>
        <v>65.961399999999998</v>
      </c>
      <c r="Z69" s="106">
        <f t="shared" si="76"/>
        <v>34.858399999999996</v>
      </c>
      <c r="AA69" s="106">
        <f t="shared" si="76"/>
        <v>100.8198</v>
      </c>
      <c r="AB69" s="106">
        <f t="shared" si="76"/>
        <v>0</v>
      </c>
      <c r="AC69" s="106">
        <f t="shared" si="76"/>
        <v>72.465399999999988</v>
      </c>
      <c r="AD69" s="106">
        <f t="shared" si="76"/>
        <v>3.2687000000000004</v>
      </c>
      <c r="AE69" s="106">
        <f t="shared" si="76"/>
        <v>75.734100000000012</v>
      </c>
      <c r="AF69" s="106">
        <f t="shared" si="76"/>
        <v>72.885700000000014</v>
      </c>
      <c r="AG69" s="106">
        <f t="shared" si="76"/>
        <v>0.19769999999999999</v>
      </c>
      <c r="AH69" s="106">
        <f t="shared" si="76"/>
        <v>73.083400000000012</v>
      </c>
      <c r="AI69" s="106">
        <f t="shared" si="76"/>
        <v>56.750099999999989</v>
      </c>
      <c r="AJ69" s="106">
        <f t="shared" si="76"/>
        <v>0.1024</v>
      </c>
      <c r="AK69" s="106">
        <f t="shared" si="76"/>
        <v>56.852499999999985</v>
      </c>
      <c r="AL69" s="106">
        <f t="shared" si="76"/>
        <v>87.476199999999992</v>
      </c>
      <c r="AM69" s="106">
        <f t="shared" si="76"/>
        <v>0.29570000000000002</v>
      </c>
      <c r="AN69" s="106">
        <f t="shared" si="76"/>
        <v>87.771899999999988</v>
      </c>
      <c r="AO69" s="106">
        <f t="shared" ref="AO69:BX69" si="77">SUM(AO38:AO68)</f>
        <v>79.459699999999998</v>
      </c>
      <c r="AP69" s="106">
        <f t="shared" si="77"/>
        <v>0.18009999999999998</v>
      </c>
      <c r="AQ69" s="106">
        <f t="shared" si="77"/>
        <v>79.639799999999994</v>
      </c>
      <c r="AR69" s="106">
        <f t="shared" si="77"/>
        <v>63.8474</v>
      </c>
      <c r="AS69" s="106">
        <f t="shared" si="77"/>
        <v>0</v>
      </c>
      <c r="AT69" s="106">
        <f t="shared" si="77"/>
        <v>63.8474</v>
      </c>
      <c r="AU69" s="106">
        <f t="shared" si="77"/>
        <v>74.453800000000001</v>
      </c>
      <c r="AV69" s="106">
        <f t="shared" si="77"/>
        <v>0.26869999999999999</v>
      </c>
      <c r="AW69" s="106">
        <f t="shared" si="77"/>
        <v>74.722500000000025</v>
      </c>
      <c r="AX69" s="106">
        <f t="shared" si="77"/>
        <v>74.253900000000002</v>
      </c>
      <c r="AY69" s="106">
        <f t="shared" si="77"/>
        <v>0.26869999999999999</v>
      </c>
      <c r="AZ69" s="106">
        <f t="shared" si="77"/>
        <v>74.522600000000025</v>
      </c>
      <c r="BA69" s="106">
        <f t="shared" si="77"/>
        <v>74.809999999999988</v>
      </c>
      <c r="BB69" s="106">
        <f t="shared" si="77"/>
        <v>0.35249999999999998</v>
      </c>
      <c r="BC69" s="370">
        <f t="shared" si="77"/>
        <v>75.162499999999994</v>
      </c>
      <c r="BD69" s="106">
        <f t="shared" si="77"/>
        <v>64.823100000000011</v>
      </c>
      <c r="BE69" s="106">
        <f t="shared" si="77"/>
        <v>0</v>
      </c>
      <c r="BF69" s="106">
        <f t="shared" si="77"/>
        <v>64.823100000000011</v>
      </c>
      <c r="BG69" s="106">
        <f t="shared" si="77"/>
        <v>72.559399999999997</v>
      </c>
      <c r="BH69" s="106">
        <f t="shared" si="77"/>
        <v>0</v>
      </c>
      <c r="BI69" s="370">
        <f t="shared" si="77"/>
        <v>72.559399999999997</v>
      </c>
      <c r="BJ69" s="370">
        <f t="shared" si="77"/>
        <v>54.15290000000001</v>
      </c>
      <c r="BK69" s="370">
        <f t="shared" si="77"/>
        <v>0.33939999999999998</v>
      </c>
      <c r="BL69" s="370">
        <f t="shared" si="77"/>
        <v>54.492300000000007</v>
      </c>
      <c r="BM69" s="370">
        <f t="shared" si="77"/>
        <v>48.77640000000001</v>
      </c>
      <c r="BN69" s="370">
        <f t="shared" si="77"/>
        <v>0.33939999999999998</v>
      </c>
      <c r="BO69" s="370">
        <f t="shared" si="77"/>
        <v>49.115800000000007</v>
      </c>
      <c r="BP69" s="370">
        <f t="shared" si="77"/>
        <v>42.033499999999997</v>
      </c>
      <c r="BQ69" s="370">
        <f t="shared" si="77"/>
        <v>9.5000000000000001E-2</v>
      </c>
      <c r="BR69" s="370">
        <f t="shared" si="77"/>
        <v>42.128499999999995</v>
      </c>
      <c r="BS69" s="370">
        <f t="shared" si="77"/>
        <v>26.956299999999999</v>
      </c>
      <c r="BT69" s="370">
        <f t="shared" si="77"/>
        <v>0.14509999999999998</v>
      </c>
      <c r="BU69" s="370">
        <f t="shared" si="77"/>
        <v>27.101399999999998</v>
      </c>
      <c r="BV69" s="370">
        <f t="shared" si="77"/>
        <v>32.240700000000004</v>
      </c>
      <c r="BW69" s="370">
        <f t="shared" si="77"/>
        <v>2.0000000000000001E-4</v>
      </c>
      <c r="BX69" s="370">
        <f t="shared" si="77"/>
        <v>32.240900000000003</v>
      </c>
    </row>
    <row r="70" spans="1:76" customFormat="1" ht="15.75" x14ac:dyDescent="0.25">
      <c r="A70" s="71" t="s">
        <v>195</v>
      </c>
      <c r="B70" s="69"/>
      <c r="C70" s="69"/>
      <c r="D70" s="69"/>
      <c r="E70" s="69"/>
      <c r="F70" s="69"/>
      <c r="G70" s="69"/>
      <c r="H70" s="69"/>
      <c r="I70" s="69"/>
      <c r="J70" s="69"/>
      <c r="K70" s="70"/>
      <c r="L70" s="69"/>
      <c r="M70" s="70"/>
      <c r="N70" s="70"/>
      <c r="O70" s="70"/>
      <c r="P70" s="70"/>
      <c r="Q70" s="69"/>
      <c r="R70" s="69"/>
      <c r="S70" s="70"/>
      <c r="T70" s="69"/>
      <c r="U70" s="70"/>
      <c r="V70" s="70"/>
      <c r="W70" s="70"/>
      <c r="X70" s="70"/>
      <c r="Y70" s="70">
        <v>65.961399999999998</v>
      </c>
      <c r="Z70" s="70">
        <v>38.578499999999998</v>
      </c>
      <c r="AA70" s="97">
        <f>SUM(Y70:Z70)</f>
        <v>104.53989999999999</v>
      </c>
      <c r="AB70" s="70"/>
      <c r="AC70" s="70">
        <v>122.4622</v>
      </c>
      <c r="AD70" s="70">
        <v>3.2686999999999999</v>
      </c>
      <c r="AE70" s="97">
        <f>SUM(AC70:AD70)</f>
        <v>125.73089999999999</v>
      </c>
      <c r="AF70" s="86">
        <v>125.4034</v>
      </c>
      <c r="AG70" s="86">
        <v>0.19769999999999999</v>
      </c>
      <c r="AH70" s="97">
        <f>SUM(AF70:AG70)</f>
        <v>125.6011</v>
      </c>
      <c r="AI70" s="86">
        <v>101.60250000000001</v>
      </c>
      <c r="AJ70" s="86">
        <v>0.1024</v>
      </c>
      <c r="AK70" s="97">
        <f>SUM(AI70:AJ70)</f>
        <v>101.70490000000001</v>
      </c>
      <c r="AL70" s="86">
        <v>145.0436</v>
      </c>
      <c r="AM70" s="86">
        <v>0.29570000000000002</v>
      </c>
      <c r="AN70" s="97">
        <f>SUM(AL70:AM70)</f>
        <v>145.33930000000001</v>
      </c>
      <c r="AO70" s="86">
        <v>135.22980000000001</v>
      </c>
      <c r="AP70" s="86">
        <v>0.18029999999999999</v>
      </c>
      <c r="AQ70" s="97">
        <f>SUM(AO70:AP70)</f>
        <v>135.4101</v>
      </c>
      <c r="AR70" s="97">
        <v>126.40049999999999</v>
      </c>
      <c r="AS70" s="97">
        <v>0</v>
      </c>
      <c r="AT70" s="97">
        <f>SUM(AR70:AS70)</f>
        <v>126.40049999999999</v>
      </c>
      <c r="AU70" s="86">
        <v>148.6943</v>
      </c>
      <c r="AV70" s="86">
        <v>0.26790000000000003</v>
      </c>
      <c r="AW70" s="97">
        <f>SUM(AU70:AV70)</f>
        <v>148.9622</v>
      </c>
      <c r="AX70" s="86">
        <v>147.9828</v>
      </c>
      <c r="AY70" s="86">
        <v>0.27</v>
      </c>
      <c r="AZ70" s="97">
        <f>SUM(AX70:AY70)</f>
        <v>148.25280000000001</v>
      </c>
      <c r="BA70" s="86">
        <v>135.30240000000001</v>
      </c>
      <c r="BB70" s="86">
        <v>0.35260000000000002</v>
      </c>
      <c r="BC70" s="365">
        <f>SUM(BA70:BB70)</f>
        <v>135.655</v>
      </c>
      <c r="BD70" s="365">
        <v>114.2501</v>
      </c>
      <c r="BE70" s="365">
        <v>1.3100000000000001E-2</v>
      </c>
      <c r="BF70" s="365">
        <f>SUM(BD70:BE70)</f>
        <v>114.2632</v>
      </c>
      <c r="BG70" s="86">
        <v>145.5119</v>
      </c>
      <c r="BH70" s="86">
        <v>2.0000000000000001E-4</v>
      </c>
      <c r="BI70" s="365">
        <f>SUM(BG70:BH70)</f>
        <v>145.5121</v>
      </c>
      <c r="BJ70" s="419">
        <v>119.279</v>
      </c>
      <c r="BK70" s="419">
        <v>0.33950000000000002</v>
      </c>
      <c r="BL70" s="420">
        <f>SUM(BJ70:BK70)</f>
        <v>119.6185</v>
      </c>
      <c r="BM70" s="420">
        <v>101.2894</v>
      </c>
      <c r="BN70" s="420">
        <v>0.33939999999999998</v>
      </c>
      <c r="BO70" s="420">
        <f>SUM(BM70:BN70)</f>
        <v>101.6288</v>
      </c>
      <c r="BP70" s="420">
        <v>153.84649999999999</v>
      </c>
      <c r="BQ70" s="420">
        <v>9.5399999999999999E-2</v>
      </c>
      <c r="BR70" s="420">
        <f>SUM(BP70:BQ70)</f>
        <v>153.9419</v>
      </c>
      <c r="BS70" s="420">
        <v>125.40170000000001</v>
      </c>
      <c r="BT70" s="420">
        <v>9.5200000000000007E-2</v>
      </c>
      <c r="BU70" s="420">
        <f>SUM(BS70:BT70)</f>
        <v>125.49690000000001</v>
      </c>
      <c r="BV70" s="420">
        <v>132.98249999999999</v>
      </c>
      <c r="BW70" s="420">
        <v>2.9999999999999997E-4</v>
      </c>
      <c r="BX70" s="420">
        <f>SUM(BV70:BW70)</f>
        <v>132.9828</v>
      </c>
    </row>
    <row r="71" spans="1:76" customFormat="1" x14ac:dyDescent="0.25">
      <c r="A71" s="15"/>
      <c r="B71" s="46"/>
      <c r="C71" s="46"/>
      <c r="D71" s="46"/>
      <c r="E71" s="46"/>
      <c r="F71" s="46"/>
      <c r="G71" s="46"/>
      <c r="H71" s="46"/>
      <c r="I71" s="46"/>
      <c r="J71" s="46"/>
      <c r="K71" s="5"/>
      <c r="L71" s="46"/>
      <c r="M71" s="5"/>
      <c r="N71" s="5"/>
      <c r="O71" s="5"/>
      <c r="P71" s="5"/>
      <c r="Q71" s="46"/>
      <c r="R71" s="46"/>
      <c r="S71" s="5"/>
      <c r="T71" s="46"/>
      <c r="U71" s="5"/>
      <c r="V71" s="5"/>
      <c r="W71" s="5"/>
      <c r="X71" s="5"/>
      <c r="Y71" s="5"/>
      <c r="Z71" s="5"/>
      <c r="AA71" s="5"/>
      <c r="AB71" s="5"/>
      <c r="AC71" s="5"/>
      <c r="AD71" s="5"/>
      <c r="AE71" s="10"/>
      <c r="AT71" s="8"/>
      <c r="BC71" s="372"/>
      <c r="BD71" s="372"/>
      <c r="BE71" s="372"/>
      <c r="BF71" s="372"/>
      <c r="BI71" s="372"/>
      <c r="BM71" s="429"/>
      <c r="BN71" s="429"/>
      <c r="BO71" s="429"/>
    </row>
    <row r="72" spans="1:76" s="294" customFormat="1" x14ac:dyDescent="0.25">
      <c r="A72" s="294" t="s">
        <v>267</v>
      </c>
      <c r="B72" s="295"/>
      <c r="C72" s="295"/>
      <c r="D72" s="295"/>
      <c r="E72" s="295"/>
      <c r="F72" s="295"/>
      <c r="G72" s="295"/>
      <c r="H72" s="295"/>
      <c r="I72" s="295"/>
      <c r="J72" s="295"/>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95"/>
      <c r="AP72" s="295"/>
      <c r="AQ72" s="295"/>
      <c r="AR72" s="295"/>
      <c r="AS72" s="295"/>
      <c r="AT72" s="295"/>
      <c r="AU72" s="295"/>
      <c r="AV72" s="295"/>
      <c r="AW72" s="295"/>
      <c r="AX72" s="295"/>
      <c r="AY72" s="295"/>
      <c r="AZ72" s="295"/>
      <c r="BC72" s="375"/>
      <c r="BD72" s="375"/>
      <c r="BE72" s="375"/>
      <c r="BF72" s="375"/>
      <c r="BI72" s="375"/>
    </row>
    <row r="73" spans="1:76" customFormat="1" x14ac:dyDescent="0.25">
      <c r="A73" s="22" t="s">
        <v>41</v>
      </c>
      <c r="B73" s="46"/>
      <c r="C73" s="46"/>
      <c r="D73" s="46"/>
      <c r="E73" s="46"/>
      <c r="F73" s="46"/>
      <c r="G73" s="46"/>
      <c r="H73" s="46"/>
      <c r="I73" s="46"/>
      <c r="J73" s="46"/>
      <c r="K73" s="5"/>
      <c r="L73" s="46"/>
      <c r="M73" s="5"/>
      <c r="N73" s="5"/>
      <c r="O73" s="5"/>
      <c r="P73" s="5"/>
      <c r="Q73" s="46"/>
      <c r="R73" s="46"/>
      <c r="S73" s="5"/>
      <c r="T73" s="46"/>
      <c r="U73" s="5"/>
      <c r="V73" s="5"/>
      <c r="W73" s="5"/>
      <c r="X73" s="5"/>
      <c r="Y73" s="5"/>
      <c r="Z73" s="5"/>
      <c r="AA73" s="5"/>
      <c r="AB73" s="5"/>
      <c r="AC73" s="5"/>
      <c r="AD73" s="5"/>
      <c r="AE73" s="10"/>
      <c r="AT73" s="8"/>
      <c r="BC73" s="372"/>
      <c r="BD73" s="372"/>
      <c r="BE73" s="372"/>
      <c r="BF73" s="372"/>
      <c r="BI73" s="372"/>
      <c r="BM73" s="429"/>
      <c r="BN73" s="429"/>
      <c r="BO73" s="429"/>
    </row>
    <row r="74" spans="1:76" customFormat="1" x14ac:dyDescent="0.25">
      <c r="A74" s="16" t="s">
        <v>42</v>
      </c>
      <c r="B74" s="46"/>
      <c r="C74" s="46"/>
      <c r="D74" s="46"/>
      <c r="E74" s="46"/>
      <c r="F74" s="46"/>
      <c r="G74" s="46"/>
      <c r="H74" s="46"/>
      <c r="I74" s="46"/>
      <c r="J74" s="46"/>
      <c r="K74" s="5"/>
      <c r="L74" s="46"/>
      <c r="M74" s="5"/>
      <c r="N74" s="5"/>
      <c r="O74" s="5"/>
      <c r="P74" s="5"/>
      <c r="Q74" s="46"/>
      <c r="R74" s="46"/>
      <c r="S74" s="5"/>
      <c r="T74" s="46"/>
      <c r="U74" s="5"/>
      <c r="V74" s="5"/>
      <c r="W74" s="5"/>
      <c r="X74" s="5"/>
      <c r="Y74" s="5"/>
      <c r="Z74" s="5"/>
      <c r="AA74" s="5"/>
      <c r="AB74" s="5"/>
      <c r="AC74" s="5"/>
      <c r="AD74" s="5"/>
      <c r="AE74" s="10"/>
      <c r="AT74" s="8"/>
      <c r="BC74" s="372"/>
      <c r="BD74" s="372"/>
      <c r="BE74" s="372"/>
      <c r="BF74" s="372"/>
      <c r="BI74" s="372"/>
      <c r="BM74" s="429"/>
      <c r="BN74" s="429"/>
      <c r="BO74" s="429"/>
    </row>
    <row r="75" spans="1:76" customFormat="1" x14ac:dyDescent="0.25">
      <c r="A75" s="21" t="s">
        <v>43</v>
      </c>
      <c r="B75" s="54"/>
      <c r="C75" s="54"/>
      <c r="D75" s="54"/>
      <c r="E75" s="54"/>
      <c r="F75" s="54"/>
      <c r="G75" s="54"/>
      <c r="H75" s="54"/>
      <c r="I75" s="54"/>
      <c r="J75" s="54"/>
      <c r="K75" s="7"/>
      <c r="L75" s="46"/>
      <c r="M75" s="5"/>
      <c r="N75" s="5"/>
      <c r="O75" s="5"/>
      <c r="P75" s="5"/>
      <c r="Q75" s="46"/>
      <c r="R75" s="46"/>
      <c r="S75" s="5"/>
      <c r="T75" s="46"/>
      <c r="U75" s="5"/>
      <c r="V75" s="5"/>
      <c r="W75" s="5"/>
      <c r="X75" s="5"/>
      <c r="Y75" s="5"/>
      <c r="Z75" s="5"/>
      <c r="AA75" s="5"/>
      <c r="AB75" s="5"/>
      <c r="AC75" s="5"/>
      <c r="AD75" s="5"/>
      <c r="AE75" s="10"/>
      <c r="AT75" s="8"/>
      <c r="BC75" s="372"/>
      <c r="BD75" s="372"/>
      <c r="BE75" s="372"/>
      <c r="BF75" s="372"/>
      <c r="BI75" s="372"/>
      <c r="BM75" s="429"/>
      <c r="BN75" s="429"/>
      <c r="BO75" s="429"/>
    </row>
    <row r="76" spans="1:76" customFormat="1" x14ac:dyDescent="0.25">
      <c r="A76" s="16" t="s">
        <v>192</v>
      </c>
      <c r="B76" s="45">
        <v>16.761399999999998</v>
      </c>
      <c r="C76" s="45">
        <v>1.4633</v>
      </c>
      <c r="D76" s="45">
        <v>18.224699999999999</v>
      </c>
      <c r="E76" s="45">
        <v>19.0885</v>
      </c>
      <c r="F76" s="45">
        <v>1.8003</v>
      </c>
      <c r="G76" s="45">
        <v>20.8888</v>
      </c>
      <c r="H76" s="45">
        <v>0</v>
      </c>
      <c r="I76" s="45">
        <v>19.037099999999999</v>
      </c>
      <c r="J76" s="45">
        <v>1.4507000000000001</v>
      </c>
      <c r="K76" s="100">
        <v>20.4878</v>
      </c>
      <c r="L76" s="94"/>
      <c r="M76" s="88">
        <v>18.361000000000001</v>
      </c>
      <c r="N76" s="88">
        <v>1.4255</v>
      </c>
      <c r="O76" s="88">
        <f>N76+M76</f>
        <v>19.7865</v>
      </c>
      <c r="P76" s="88"/>
      <c r="Q76" s="94">
        <v>19.5261</v>
      </c>
      <c r="R76" s="94">
        <v>1.5006999999999999</v>
      </c>
      <c r="S76" s="88">
        <v>21.026800000000001</v>
      </c>
      <c r="T76" s="94"/>
      <c r="U76" s="88">
        <v>18.8261</v>
      </c>
      <c r="V76" s="88">
        <v>1.6207</v>
      </c>
      <c r="W76" s="88">
        <f>V76+U76</f>
        <v>20.4468</v>
      </c>
      <c r="X76" s="88"/>
      <c r="Y76" s="88">
        <v>18.819700000000001</v>
      </c>
      <c r="Z76" s="88">
        <v>1.6072</v>
      </c>
      <c r="AA76" s="88">
        <f>SUM(Y76:Z76)</f>
        <v>20.4269</v>
      </c>
      <c r="AB76" s="88"/>
      <c r="AC76" s="88">
        <v>1.6504000000000001</v>
      </c>
      <c r="AD76" s="88"/>
      <c r="AE76" s="75">
        <f>AD76+AC76</f>
        <v>1.6504000000000001</v>
      </c>
      <c r="AF76" s="75">
        <v>3.6006999999999998</v>
      </c>
      <c r="AG76" s="75"/>
      <c r="AH76" s="88">
        <f>SUM(AF76:AG76)</f>
        <v>3.6006999999999998</v>
      </c>
      <c r="AI76" s="75">
        <v>3.2606999999999999</v>
      </c>
      <c r="AJ76" s="75">
        <v>0</v>
      </c>
      <c r="AK76" s="88">
        <f>AJ76+AI76</f>
        <v>3.2606999999999999</v>
      </c>
      <c r="AL76" s="75">
        <v>2.5007000000000001</v>
      </c>
      <c r="AM76" s="75"/>
      <c r="AN76" s="88">
        <f>SUM(AL76:AM76)</f>
        <v>2.5007000000000001</v>
      </c>
      <c r="AO76" s="75">
        <v>7.7504999999999997</v>
      </c>
      <c r="AP76" s="75">
        <v>0</v>
      </c>
      <c r="AQ76" s="88">
        <f>AP76+AO76</f>
        <v>7.7504999999999997</v>
      </c>
      <c r="AR76" s="88">
        <v>7.4497999999999998</v>
      </c>
      <c r="AS76" s="88">
        <v>0</v>
      </c>
      <c r="AT76" s="209">
        <f>SUM(AR76:AS76)</f>
        <v>7.4497999999999998</v>
      </c>
      <c r="AU76" s="75">
        <v>5.8506999999999998</v>
      </c>
      <c r="AV76" s="75">
        <v>0</v>
      </c>
      <c r="AW76" s="88">
        <f>AV76+AU76</f>
        <v>5.8506999999999998</v>
      </c>
      <c r="AX76" s="75">
        <v>5.8506999999999998</v>
      </c>
      <c r="AY76" s="75">
        <v>0</v>
      </c>
      <c r="AZ76" s="88">
        <f>AY76+AX76</f>
        <v>5.8506999999999998</v>
      </c>
      <c r="BA76" s="354">
        <v>6.9561999999999999</v>
      </c>
      <c r="BB76" s="354">
        <v>0</v>
      </c>
      <c r="BC76" s="376">
        <f>SUM(BA76:BB76)</f>
        <v>6.9561999999999999</v>
      </c>
      <c r="BD76" s="376">
        <v>6.6794000000000002</v>
      </c>
      <c r="BE76" s="376">
        <v>0</v>
      </c>
      <c r="BF76" s="376">
        <f>SUM(BD76:BE76)</f>
        <v>6.6794000000000002</v>
      </c>
      <c r="BG76" s="317">
        <v>7.9006999999999996</v>
      </c>
      <c r="BH76" s="317">
        <v>0</v>
      </c>
      <c r="BI76" s="376">
        <f>SUM(BG76:BH76)</f>
        <v>7.9006999999999996</v>
      </c>
      <c r="BJ76" s="377">
        <v>9.4007000000000005</v>
      </c>
      <c r="BK76" s="377">
        <v>0</v>
      </c>
      <c r="BL76" s="418">
        <f>SUM(BJ76:BK76)</f>
        <v>9.4007000000000005</v>
      </c>
      <c r="BM76" s="418">
        <v>9.4600000000000009</v>
      </c>
      <c r="BN76" s="418">
        <v>0</v>
      </c>
      <c r="BO76" s="418">
        <f>SUM(BM76:BN76)</f>
        <v>9.4600000000000009</v>
      </c>
      <c r="BP76" s="377">
        <v>10.700699999999999</v>
      </c>
      <c r="BQ76" s="377">
        <v>0</v>
      </c>
      <c r="BR76" s="418">
        <f>SUM(BP76:BQ76)</f>
        <v>10.700699999999999</v>
      </c>
      <c r="BS76" s="418">
        <v>10.501200000000001</v>
      </c>
      <c r="BT76" s="418">
        <v>0</v>
      </c>
      <c r="BU76" s="418">
        <f>SUM(BS76:BT76)</f>
        <v>10.501200000000001</v>
      </c>
      <c r="BV76" s="418">
        <v>11.7752</v>
      </c>
      <c r="BW76" s="418">
        <v>0</v>
      </c>
      <c r="BX76" s="418">
        <f>SUM(BV76:BW76)</f>
        <v>11.7752</v>
      </c>
    </row>
    <row r="77" spans="1:76" customFormat="1" x14ac:dyDescent="0.25">
      <c r="A77" s="32" t="s">
        <v>260</v>
      </c>
      <c r="B77" s="33">
        <v>0</v>
      </c>
      <c r="C77" s="33">
        <v>0</v>
      </c>
      <c r="D77" s="33">
        <v>0</v>
      </c>
      <c r="E77" s="33">
        <v>0</v>
      </c>
      <c r="F77" s="33">
        <v>0</v>
      </c>
      <c r="G77" s="33">
        <v>0</v>
      </c>
      <c r="H77" s="33">
        <v>0</v>
      </c>
      <c r="I77" s="33">
        <v>0</v>
      </c>
      <c r="J77" s="33">
        <v>0</v>
      </c>
      <c r="K77" s="100">
        <v>0</v>
      </c>
      <c r="L77" s="108">
        <v>0</v>
      </c>
      <c r="M77" s="100">
        <v>0</v>
      </c>
      <c r="N77" s="100">
        <v>0</v>
      </c>
      <c r="O77" s="100">
        <v>0</v>
      </c>
      <c r="P77" s="100">
        <v>0</v>
      </c>
      <c r="Q77" s="108">
        <v>0</v>
      </c>
      <c r="R77" s="108">
        <v>0</v>
      </c>
      <c r="S77" s="100">
        <v>0</v>
      </c>
      <c r="T77" s="108">
        <v>0</v>
      </c>
      <c r="U77" s="100">
        <v>0</v>
      </c>
      <c r="V77" s="100">
        <v>0</v>
      </c>
      <c r="W77" s="100">
        <v>0</v>
      </c>
      <c r="X77" s="100">
        <v>0</v>
      </c>
      <c r="Y77" s="100"/>
      <c r="Z77" s="100"/>
      <c r="AA77" s="88">
        <f>SUM(Y77:Z77)</f>
        <v>0</v>
      </c>
      <c r="AB77" s="100"/>
      <c r="AC77" s="100">
        <v>0</v>
      </c>
      <c r="AD77" s="100">
        <v>0</v>
      </c>
      <c r="AE77" s="100">
        <v>0</v>
      </c>
      <c r="AF77" s="75"/>
      <c r="AG77" s="75"/>
      <c r="AH77" s="88">
        <f>SUM(AF77:AG77)</f>
        <v>0</v>
      </c>
      <c r="AI77" s="75"/>
      <c r="AJ77" s="75"/>
      <c r="AK77" s="88">
        <f>AJ77+AI77</f>
        <v>0</v>
      </c>
      <c r="AL77" s="75"/>
      <c r="AM77" s="75"/>
      <c r="AN77" s="88">
        <f>SUM(AL77:AM77)</f>
        <v>0</v>
      </c>
      <c r="AO77" s="75"/>
      <c r="AP77" s="75"/>
      <c r="AQ77" s="88">
        <f>AP77+AO77</f>
        <v>0</v>
      </c>
      <c r="AR77" s="75">
        <v>0</v>
      </c>
      <c r="AS77" s="75">
        <v>0</v>
      </c>
      <c r="AT77" s="208">
        <v>0</v>
      </c>
      <c r="AU77" s="75"/>
      <c r="AV77" s="75"/>
      <c r="AW77" s="88">
        <f>AV77+AU77</f>
        <v>0</v>
      </c>
      <c r="AX77" s="75">
        <v>0</v>
      </c>
      <c r="AY77" s="75">
        <v>0</v>
      </c>
      <c r="AZ77" s="88">
        <f>AY77+AX77</f>
        <v>0</v>
      </c>
      <c r="BA77" s="75">
        <v>0</v>
      </c>
      <c r="BB77" s="75">
        <v>0</v>
      </c>
      <c r="BC77" s="366">
        <v>0</v>
      </c>
      <c r="BD77" s="75">
        <v>0</v>
      </c>
      <c r="BE77" s="75">
        <v>0</v>
      </c>
      <c r="BF77" s="366">
        <v>0</v>
      </c>
      <c r="BG77" s="75">
        <v>0</v>
      </c>
      <c r="BH77" s="75">
        <v>0</v>
      </c>
      <c r="BI77" s="366">
        <v>0</v>
      </c>
      <c r="BJ77" s="75">
        <v>0</v>
      </c>
      <c r="BK77" s="75">
        <v>0</v>
      </c>
      <c r="BL77" s="366">
        <v>0</v>
      </c>
      <c r="BM77" s="460"/>
      <c r="BN77" s="459"/>
      <c r="BO77" s="459"/>
      <c r="BP77" s="460">
        <v>0</v>
      </c>
      <c r="BQ77" s="460">
        <v>0</v>
      </c>
      <c r="BR77" s="459">
        <v>0</v>
      </c>
      <c r="BS77" s="462"/>
      <c r="BT77" s="462"/>
      <c r="BU77" s="462"/>
      <c r="BV77" s="462"/>
      <c r="BW77" s="462"/>
      <c r="BX77" s="462"/>
    </row>
    <row r="78" spans="1:76" customFormat="1" x14ac:dyDescent="0.25">
      <c r="A78" s="32" t="s">
        <v>261</v>
      </c>
      <c r="B78" s="33">
        <v>0</v>
      </c>
      <c r="C78" s="33">
        <v>0</v>
      </c>
      <c r="D78" s="33">
        <v>0</v>
      </c>
      <c r="E78" s="33">
        <v>0</v>
      </c>
      <c r="F78" s="33">
        <v>0</v>
      </c>
      <c r="G78" s="33">
        <v>0</v>
      </c>
      <c r="H78" s="33">
        <v>0</v>
      </c>
      <c r="I78" s="33">
        <v>0</v>
      </c>
      <c r="J78" s="33">
        <v>0</v>
      </c>
      <c r="K78" s="88">
        <v>0</v>
      </c>
      <c r="L78" s="94">
        <v>0</v>
      </c>
      <c r="M78" s="88">
        <v>0</v>
      </c>
      <c r="N78" s="88">
        <v>0</v>
      </c>
      <c r="O78" s="88">
        <v>0</v>
      </c>
      <c r="P78" s="88">
        <v>0</v>
      </c>
      <c r="Q78" s="94">
        <v>0</v>
      </c>
      <c r="R78" s="94">
        <v>0</v>
      </c>
      <c r="S78" s="88">
        <v>0</v>
      </c>
      <c r="T78" s="94">
        <v>0</v>
      </c>
      <c r="U78" s="88">
        <v>0</v>
      </c>
      <c r="V78" s="88">
        <v>0</v>
      </c>
      <c r="W78" s="88">
        <v>0</v>
      </c>
      <c r="X78" s="88">
        <v>0</v>
      </c>
      <c r="Y78" s="88"/>
      <c r="Z78" s="88"/>
      <c r="AA78" s="88">
        <f>SUM(Y78:Z78)</f>
        <v>0</v>
      </c>
      <c r="AB78" s="88"/>
      <c r="AC78" s="88">
        <v>0</v>
      </c>
      <c r="AD78" s="88">
        <v>0</v>
      </c>
      <c r="AE78" s="88">
        <v>0</v>
      </c>
      <c r="AF78" s="75"/>
      <c r="AG78" s="75"/>
      <c r="AH78" s="88">
        <f>SUM(AF78:AG78)</f>
        <v>0</v>
      </c>
      <c r="AI78" s="75"/>
      <c r="AJ78" s="75"/>
      <c r="AK78" s="88">
        <f>AJ78+AI78</f>
        <v>0</v>
      </c>
      <c r="AL78" s="75"/>
      <c r="AM78" s="75"/>
      <c r="AN78" s="88">
        <f>SUM(AL78:AM78)</f>
        <v>0</v>
      </c>
      <c r="AO78" s="75"/>
      <c r="AP78" s="75"/>
      <c r="AQ78" s="88">
        <f>AP78+AO78</f>
        <v>0</v>
      </c>
      <c r="AR78" s="75">
        <v>0</v>
      </c>
      <c r="AS78" s="75">
        <v>0</v>
      </c>
      <c r="AT78" s="208">
        <v>0</v>
      </c>
      <c r="AU78" s="75"/>
      <c r="AV78" s="75"/>
      <c r="AW78" s="88">
        <f>AV78+AU78</f>
        <v>0</v>
      </c>
      <c r="AX78" s="75">
        <v>0</v>
      </c>
      <c r="AY78" s="75">
        <v>0</v>
      </c>
      <c r="AZ78" s="88">
        <f>AY78+AX78</f>
        <v>0</v>
      </c>
      <c r="BA78" s="75">
        <v>0</v>
      </c>
      <c r="BB78" s="75">
        <v>0</v>
      </c>
      <c r="BC78" s="366">
        <v>0</v>
      </c>
      <c r="BD78" s="75">
        <v>0</v>
      </c>
      <c r="BE78" s="75">
        <v>0</v>
      </c>
      <c r="BF78" s="366">
        <v>0</v>
      </c>
      <c r="BG78" s="75">
        <v>0</v>
      </c>
      <c r="BH78" s="75">
        <v>0</v>
      </c>
      <c r="BI78" s="366">
        <v>0</v>
      </c>
      <c r="BJ78" s="75">
        <v>0</v>
      </c>
      <c r="BK78" s="75">
        <v>0</v>
      </c>
      <c r="BL78" s="366">
        <v>0</v>
      </c>
      <c r="BM78" s="459"/>
      <c r="BN78" s="459"/>
      <c r="BO78" s="459"/>
      <c r="BP78" s="460">
        <v>0</v>
      </c>
      <c r="BQ78" s="460">
        <v>0</v>
      </c>
      <c r="BR78" s="459">
        <v>0</v>
      </c>
      <c r="BS78" s="462"/>
      <c r="BT78" s="462"/>
      <c r="BU78" s="462"/>
      <c r="BV78" s="462"/>
      <c r="BW78" s="462"/>
      <c r="BX78" s="462"/>
    </row>
    <row r="79" spans="1:76" customFormat="1" x14ac:dyDescent="0.25">
      <c r="A79" s="212" t="s">
        <v>193</v>
      </c>
      <c r="B79" s="65">
        <v>16.761399999999998</v>
      </c>
      <c r="C79" s="65">
        <v>1.4633</v>
      </c>
      <c r="D79" s="65">
        <v>18.224699999999999</v>
      </c>
      <c r="E79" s="65">
        <v>19.0885</v>
      </c>
      <c r="F79" s="65">
        <v>1.8003</v>
      </c>
      <c r="G79" s="65">
        <v>20.8888</v>
      </c>
      <c r="H79" s="65">
        <v>0</v>
      </c>
      <c r="I79" s="65">
        <v>19.037099999999999</v>
      </c>
      <c r="J79" s="65">
        <v>1.4507000000000001</v>
      </c>
      <c r="K79" s="106">
        <v>20.4878</v>
      </c>
      <c r="L79" s="109">
        <v>0</v>
      </c>
      <c r="M79" s="106">
        <v>18.361000000000001</v>
      </c>
      <c r="N79" s="106">
        <v>1.4255</v>
      </c>
      <c r="O79" s="106">
        <v>19.7865</v>
      </c>
      <c r="P79" s="106"/>
      <c r="Q79" s="107">
        <v>19.5261</v>
      </c>
      <c r="R79" s="107">
        <v>1.5006999999999999</v>
      </c>
      <c r="S79" s="106">
        <v>21.026800000000001</v>
      </c>
      <c r="T79" s="107">
        <v>0</v>
      </c>
      <c r="U79" s="106">
        <v>18.8261</v>
      </c>
      <c r="V79" s="106">
        <v>1.6207</v>
      </c>
      <c r="W79" s="106">
        <v>20.4468</v>
      </c>
      <c r="X79" s="106"/>
      <c r="Y79" s="106">
        <f>SUM(Y76:Y78)</f>
        <v>18.819700000000001</v>
      </c>
      <c r="Z79" s="106">
        <f t="shared" ref="Z79:AN79" si="78">SUM(Z76:Z78)</f>
        <v>1.6072</v>
      </c>
      <c r="AA79" s="106">
        <f t="shared" si="78"/>
        <v>20.4269</v>
      </c>
      <c r="AB79" s="106">
        <f t="shared" si="78"/>
        <v>0</v>
      </c>
      <c r="AC79" s="106">
        <f>SUM(AC76:AC78)</f>
        <v>1.6504000000000001</v>
      </c>
      <c r="AD79" s="106">
        <f t="shared" si="78"/>
        <v>0</v>
      </c>
      <c r="AE79" s="106">
        <f t="shared" si="78"/>
        <v>1.6504000000000001</v>
      </c>
      <c r="AF79" s="106">
        <f t="shared" si="78"/>
        <v>3.6006999999999998</v>
      </c>
      <c r="AG79" s="106">
        <f t="shared" si="78"/>
        <v>0</v>
      </c>
      <c r="AH79" s="106">
        <f t="shared" si="78"/>
        <v>3.6006999999999998</v>
      </c>
      <c r="AI79" s="106">
        <f>SUM(AI76:AI78)</f>
        <v>3.2606999999999999</v>
      </c>
      <c r="AJ79" s="106">
        <f>SUM(AJ76:AJ78)</f>
        <v>0</v>
      </c>
      <c r="AK79" s="106">
        <f>SUM(AK76:AK78)</f>
        <v>3.2606999999999999</v>
      </c>
      <c r="AL79" s="106">
        <f t="shared" si="78"/>
        <v>2.5007000000000001</v>
      </c>
      <c r="AM79" s="106">
        <f t="shared" si="78"/>
        <v>0</v>
      </c>
      <c r="AN79" s="106">
        <f t="shared" si="78"/>
        <v>2.5007000000000001</v>
      </c>
      <c r="AO79" s="106">
        <f t="shared" ref="AO79:BX79" si="79">SUM(AO76:AO78)</f>
        <v>7.7504999999999997</v>
      </c>
      <c r="AP79" s="106">
        <f t="shared" si="79"/>
        <v>0</v>
      </c>
      <c r="AQ79" s="106">
        <f t="shared" si="79"/>
        <v>7.7504999999999997</v>
      </c>
      <c r="AR79" s="106">
        <f t="shared" si="79"/>
        <v>7.4497999999999998</v>
      </c>
      <c r="AS79" s="106">
        <f t="shared" si="79"/>
        <v>0</v>
      </c>
      <c r="AT79" s="106">
        <f t="shared" si="79"/>
        <v>7.4497999999999998</v>
      </c>
      <c r="AU79" s="106">
        <f t="shared" si="79"/>
        <v>5.8506999999999998</v>
      </c>
      <c r="AV79" s="106">
        <f t="shared" si="79"/>
        <v>0</v>
      </c>
      <c r="AW79" s="106">
        <f t="shared" si="79"/>
        <v>5.8506999999999998</v>
      </c>
      <c r="AX79" s="106">
        <f t="shared" si="79"/>
        <v>5.8506999999999998</v>
      </c>
      <c r="AY79" s="106">
        <f t="shared" si="79"/>
        <v>0</v>
      </c>
      <c r="AZ79" s="106">
        <f t="shared" si="79"/>
        <v>5.8506999999999998</v>
      </c>
      <c r="BA79" s="106">
        <f t="shared" si="79"/>
        <v>6.9561999999999999</v>
      </c>
      <c r="BB79" s="106">
        <f t="shared" si="79"/>
        <v>0</v>
      </c>
      <c r="BC79" s="370">
        <f t="shared" si="79"/>
        <v>6.9561999999999999</v>
      </c>
      <c r="BD79" s="106">
        <f t="shared" si="79"/>
        <v>6.6794000000000002</v>
      </c>
      <c r="BE79" s="106">
        <f t="shared" si="79"/>
        <v>0</v>
      </c>
      <c r="BF79" s="106">
        <f t="shared" si="79"/>
        <v>6.6794000000000002</v>
      </c>
      <c r="BG79" s="106">
        <f t="shared" si="79"/>
        <v>7.9006999999999996</v>
      </c>
      <c r="BH79" s="106">
        <f t="shared" si="79"/>
        <v>0</v>
      </c>
      <c r="BI79" s="370">
        <f t="shared" si="79"/>
        <v>7.9006999999999996</v>
      </c>
      <c r="BJ79" s="106">
        <f t="shared" si="79"/>
        <v>9.4007000000000005</v>
      </c>
      <c r="BK79" s="106">
        <f t="shared" si="79"/>
        <v>0</v>
      </c>
      <c r="BL79" s="106">
        <f t="shared" si="79"/>
        <v>9.4007000000000005</v>
      </c>
      <c r="BM79" s="106">
        <f t="shared" si="79"/>
        <v>9.4600000000000009</v>
      </c>
      <c r="BN79" s="106">
        <f t="shared" si="79"/>
        <v>0</v>
      </c>
      <c r="BO79" s="106">
        <f t="shared" si="79"/>
        <v>9.4600000000000009</v>
      </c>
      <c r="BP79" s="106">
        <f t="shared" si="79"/>
        <v>10.700699999999999</v>
      </c>
      <c r="BQ79" s="106">
        <f t="shared" si="79"/>
        <v>0</v>
      </c>
      <c r="BR79" s="106">
        <f t="shared" si="79"/>
        <v>10.700699999999999</v>
      </c>
      <c r="BS79" s="106">
        <f t="shared" si="79"/>
        <v>10.501200000000001</v>
      </c>
      <c r="BT79" s="106">
        <f t="shared" si="79"/>
        <v>0</v>
      </c>
      <c r="BU79" s="106">
        <f t="shared" si="79"/>
        <v>10.501200000000001</v>
      </c>
      <c r="BV79" s="106">
        <f t="shared" si="79"/>
        <v>11.7752</v>
      </c>
      <c r="BW79" s="106">
        <f t="shared" si="79"/>
        <v>0</v>
      </c>
      <c r="BX79" s="106">
        <f t="shared" si="79"/>
        <v>11.7752</v>
      </c>
    </row>
    <row r="80" spans="1:76" customFormat="1" x14ac:dyDescent="0.25">
      <c r="A80" s="68" t="s">
        <v>44</v>
      </c>
      <c r="B80" s="69">
        <v>2982.8332</v>
      </c>
      <c r="C80" s="69">
        <v>971.15689999999995</v>
      </c>
      <c r="D80" s="69">
        <v>3953.9901</v>
      </c>
      <c r="E80" s="69">
        <v>3325.2289000000001</v>
      </c>
      <c r="F80" s="69">
        <v>1995.4419</v>
      </c>
      <c r="G80" s="69">
        <v>5320.6707999999999</v>
      </c>
      <c r="H80" s="69">
        <v>101.4293</v>
      </c>
      <c r="I80" s="69">
        <v>3240.6396</v>
      </c>
      <c r="J80" s="69">
        <v>1715.0163</v>
      </c>
      <c r="K80" s="97">
        <v>4955.6558999999997</v>
      </c>
      <c r="L80" s="98">
        <v>115.4111</v>
      </c>
      <c r="M80" s="97">
        <v>3172.3117999999999</v>
      </c>
      <c r="N80" s="97">
        <v>1567.3857</v>
      </c>
      <c r="O80" s="97">
        <f>N80+M80</f>
        <v>4739.6975000000002</v>
      </c>
      <c r="P80" s="97"/>
      <c r="Q80" s="98">
        <v>3464.3045999999999</v>
      </c>
      <c r="R80" s="98">
        <v>2236.4023999999999</v>
      </c>
      <c r="S80" s="97">
        <v>5700.7070000000003</v>
      </c>
      <c r="T80" s="98">
        <v>258.85329999999999</v>
      </c>
      <c r="U80" s="97">
        <v>3573.0243999999998</v>
      </c>
      <c r="V80" s="97">
        <v>2059.038</v>
      </c>
      <c r="W80" s="97">
        <f>V80+U80</f>
        <v>5632.0623999999998</v>
      </c>
      <c r="X80" s="97"/>
      <c r="Y80" s="97">
        <v>3492.3285000000001</v>
      </c>
      <c r="Z80" s="97">
        <v>1961.3457000000001</v>
      </c>
      <c r="AA80" s="97">
        <f>SUM(Y80:Z80)</f>
        <v>5453.6742000000004</v>
      </c>
      <c r="AB80" s="97"/>
      <c r="AC80" s="97">
        <v>5874.1207000000004</v>
      </c>
      <c r="AD80" s="97">
        <v>193.95169999999999</v>
      </c>
      <c r="AE80" s="86">
        <f>AD80+AC80</f>
        <v>6068.0724</v>
      </c>
      <c r="AF80" s="86">
        <v>7001.8397999999997</v>
      </c>
      <c r="AG80" s="86">
        <v>71.111800000000002</v>
      </c>
      <c r="AH80" s="86">
        <f>SUM(AF80:AG80)</f>
        <v>7072.9515999999994</v>
      </c>
      <c r="AI80" s="86">
        <v>6640.9350999999997</v>
      </c>
      <c r="AJ80" s="86">
        <v>56.033000000000001</v>
      </c>
      <c r="AK80" s="86">
        <f>SUM(AI80:AJ80)</f>
        <v>6696.9681</v>
      </c>
      <c r="AL80" s="86">
        <v>9009.1846999999998</v>
      </c>
      <c r="AM80" s="86">
        <v>40.092500000000001</v>
      </c>
      <c r="AN80" s="86">
        <f>SUM(AL80:AM80)</f>
        <v>9049.2772000000004</v>
      </c>
      <c r="AO80" s="86">
        <v>8704.1759999999995</v>
      </c>
      <c r="AP80" s="86">
        <v>25.645800000000001</v>
      </c>
      <c r="AQ80" s="86">
        <f>SUM(AO80:AP80)</f>
        <v>8729.8217999999997</v>
      </c>
      <c r="AR80" s="86">
        <v>8545.8924000000006</v>
      </c>
      <c r="AS80" s="86">
        <v>13.0335</v>
      </c>
      <c r="AT80" s="86">
        <f>SUM(AR80:AS80)</f>
        <v>8558.9259000000002</v>
      </c>
      <c r="AU80" s="86">
        <v>8986.9002999999993</v>
      </c>
      <c r="AV80" s="86">
        <v>71.039000000000001</v>
      </c>
      <c r="AW80" s="86">
        <f>SUM(AU80:AV80)</f>
        <v>9057.9393</v>
      </c>
      <c r="AX80" s="86">
        <v>8988.5398999999998</v>
      </c>
      <c r="AY80" s="86">
        <v>77.680000000000007</v>
      </c>
      <c r="AZ80" s="86">
        <f>SUM(AX80:AY80)</f>
        <v>9066.2199000000001</v>
      </c>
      <c r="BA80" s="86">
        <v>9217.0859</v>
      </c>
      <c r="BB80" s="86">
        <v>60.745699999999999</v>
      </c>
      <c r="BC80" s="365">
        <f>SUM(BA80:BB80)</f>
        <v>9277.8315999999995</v>
      </c>
      <c r="BD80" s="365">
        <v>8164.8561</v>
      </c>
      <c r="BE80" s="365">
        <v>94.409800000000004</v>
      </c>
      <c r="BF80" s="365">
        <f>SUM(BD80:BE80)</f>
        <v>8259.2659000000003</v>
      </c>
      <c r="BG80" s="86">
        <v>10421.9246</v>
      </c>
      <c r="BH80" s="86">
        <v>139.92089999999999</v>
      </c>
      <c r="BI80" s="365">
        <f>SUM(BG80:BH80)</f>
        <v>10561.845499999999</v>
      </c>
      <c r="BJ80" s="365">
        <v>8988.2219000000005</v>
      </c>
      <c r="BK80" s="365">
        <v>73.246200000000002</v>
      </c>
      <c r="BL80" s="99">
        <f>SUM(BJ80:BK80)</f>
        <v>9061.4681</v>
      </c>
      <c r="BM80" s="99">
        <v>8342.3382999999994</v>
      </c>
      <c r="BN80" s="99">
        <v>49.255000000000003</v>
      </c>
      <c r="BO80" s="99">
        <f>SUM(BM80:BN80)</f>
        <v>8391.5932999999986</v>
      </c>
      <c r="BP80" s="365">
        <v>11211.167600000001</v>
      </c>
      <c r="BQ80" s="365">
        <v>127.0253</v>
      </c>
      <c r="BR80" s="99">
        <f>SUM(BP80:BQ80)</f>
        <v>11338.1929</v>
      </c>
      <c r="BS80" s="471">
        <v>10846.4833</v>
      </c>
      <c r="BT80" s="471">
        <v>65.411500000000004</v>
      </c>
      <c r="BU80" s="418">
        <f>SUM(BS80:BT80)</f>
        <v>10911.8948</v>
      </c>
      <c r="BV80" s="465">
        <v>12565.5682</v>
      </c>
      <c r="BW80" s="465">
        <v>66.2363</v>
      </c>
      <c r="BX80" s="418">
        <f>SUM(BV80:BW80)</f>
        <v>12631.8045</v>
      </c>
    </row>
    <row r="81" spans="1:77" s="4" customFormat="1" x14ac:dyDescent="0.25">
      <c r="A81" s="11"/>
      <c r="B81" s="46"/>
      <c r="C81" s="46"/>
      <c r="D81" s="46"/>
      <c r="E81" s="46"/>
      <c r="F81" s="46"/>
      <c r="G81" s="46"/>
      <c r="H81" s="46"/>
      <c r="I81" s="46"/>
      <c r="J81" s="46"/>
      <c r="K81" s="5"/>
      <c r="L81" s="46">
        <v>0</v>
      </c>
      <c r="M81" s="5"/>
      <c r="N81" s="5"/>
      <c r="O81" s="5"/>
      <c r="P81" s="5"/>
      <c r="Q81" s="46">
        <v>0</v>
      </c>
      <c r="R81" s="46">
        <v>0</v>
      </c>
      <c r="S81" s="5"/>
      <c r="T81" s="46">
        <v>0</v>
      </c>
      <c r="U81" s="5"/>
      <c r="V81" s="5"/>
      <c r="W81" s="5"/>
      <c r="X81" s="5"/>
      <c r="Y81" s="5"/>
      <c r="Z81" s="5"/>
      <c r="AA81" s="5"/>
      <c r="AB81" s="5"/>
      <c r="AC81" s="5"/>
      <c r="AD81" s="5"/>
      <c r="AE81" s="10"/>
      <c r="AT81" s="360"/>
      <c r="BC81" s="374"/>
      <c r="BD81" s="374"/>
      <c r="BE81" s="374"/>
      <c r="BF81" s="374"/>
      <c r="BI81" s="374"/>
    </row>
    <row r="82" spans="1:77" s="296" customFormat="1" x14ac:dyDescent="0.25">
      <c r="A82" s="294" t="s">
        <v>266</v>
      </c>
      <c r="B82" s="295"/>
      <c r="C82" s="295"/>
      <c r="D82" s="295"/>
      <c r="E82" s="295"/>
      <c r="F82" s="295"/>
      <c r="G82" s="295"/>
      <c r="H82" s="295"/>
      <c r="I82" s="295"/>
      <c r="J82" s="295"/>
      <c r="K82" s="295"/>
      <c r="L82" s="295">
        <v>0</v>
      </c>
      <c r="M82" s="295"/>
      <c r="N82" s="295"/>
      <c r="O82" s="295"/>
      <c r="P82" s="295"/>
      <c r="Q82" s="295">
        <v>0</v>
      </c>
      <c r="R82" s="295">
        <v>0</v>
      </c>
      <c r="S82" s="295"/>
      <c r="T82" s="295">
        <v>0</v>
      </c>
      <c r="U82" s="295"/>
      <c r="V82" s="295"/>
      <c r="W82" s="295"/>
      <c r="X82" s="295"/>
      <c r="Y82" s="295"/>
      <c r="Z82" s="295"/>
      <c r="AA82" s="295"/>
      <c r="AB82" s="295"/>
      <c r="AC82" s="295"/>
      <c r="AD82" s="295"/>
      <c r="AE82" s="295"/>
      <c r="AF82" s="295"/>
      <c r="AG82" s="295"/>
      <c r="AH82" s="295"/>
      <c r="AI82" s="295"/>
      <c r="AJ82" s="295"/>
      <c r="AK82" s="295"/>
      <c r="AL82" s="295"/>
      <c r="AM82" s="295"/>
      <c r="AN82" s="295"/>
      <c r="AO82" s="295"/>
      <c r="AP82" s="295"/>
      <c r="AQ82" s="295"/>
      <c r="AR82" s="295"/>
      <c r="AS82" s="295"/>
      <c r="AT82" s="295"/>
      <c r="AU82" s="295"/>
      <c r="AV82" s="295"/>
      <c r="AW82" s="295"/>
      <c r="AX82" s="295"/>
      <c r="AY82" s="295"/>
      <c r="AZ82" s="295"/>
      <c r="BC82" s="378"/>
      <c r="BD82" s="378"/>
      <c r="BE82" s="378"/>
      <c r="BF82" s="378"/>
      <c r="BI82" s="378"/>
    </row>
    <row r="83" spans="1:77" x14ac:dyDescent="0.25">
      <c r="A83" s="68" t="s">
        <v>45</v>
      </c>
      <c r="B83" s="69">
        <v>22.8063</v>
      </c>
      <c r="C83" s="69">
        <v>1996.6027999999999</v>
      </c>
      <c r="D83" s="69">
        <v>2019.4091000000001</v>
      </c>
      <c r="E83" s="69">
        <v>27.322900000000001</v>
      </c>
      <c r="F83" s="69">
        <v>2999.5871999999999</v>
      </c>
      <c r="G83" s="69">
        <v>3026.9101000000001</v>
      </c>
      <c r="H83" s="69">
        <v>2437.5762</v>
      </c>
      <c r="I83" s="69">
        <v>24.634899999999998</v>
      </c>
      <c r="J83" s="69">
        <v>2527.5920999999998</v>
      </c>
      <c r="K83" s="97">
        <v>2552.2269999999999</v>
      </c>
      <c r="L83" s="98">
        <v>1260.4728</v>
      </c>
      <c r="M83" s="97">
        <v>23.404199999999999</v>
      </c>
      <c r="N83" s="97">
        <v>2419.1203</v>
      </c>
      <c r="O83" s="97">
        <v>2442.5245</v>
      </c>
      <c r="P83" s="97"/>
      <c r="Q83" s="98">
        <v>26.948599999999999</v>
      </c>
      <c r="R83" s="98">
        <v>2547.9575</v>
      </c>
      <c r="S83" s="97">
        <v>2574.9061000000002</v>
      </c>
      <c r="T83" s="98">
        <v>1335.8090999999999</v>
      </c>
      <c r="U83" s="97">
        <v>27.880400000000002</v>
      </c>
      <c r="V83" s="97">
        <v>2268.3065000000001</v>
      </c>
      <c r="W83" s="97">
        <v>2296.1869000000002</v>
      </c>
      <c r="X83" s="97">
        <v>1341.2934</v>
      </c>
      <c r="Y83" s="97">
        <v>24.9619</v>
      </c>
      <c r="Z83" s="97">
        <v>2259.1975000000002</v>
      </c>
      <c r="AA83" s="97">
        <f>SUM(Y83:Z83)</f>
        <v>2284.1594</v>
      </c>
      <c r="AB83" s="97"/>
      <c r="AC83" s="97">
        <v>848.69830000000002</v>
      </c>
      <c r="AD83" s="97">
        <v>1503.1851999999999</v>
      </c>
      <c r="AE83" s="86">
        <f>SUM(AC83:AD83)</f>
        <v>2351.8834999999999</v>
      </c>
      <c r="AF83" s="86">
        <v>1285.93</v>
      </c>
      <c r="AG83" s="86">
        <v>1530.3507999999999</v>
      </c>
      <c r="AH83" s="86">
        <f>SUM(AF83:AG83)</f>
        <v>2816.2808</v>
      </c>
      <c r="AI83" s="86">
        <v>1231.4077</v>
      </c>
      <c r="AJ83" s="86">
        <v>1413.749</v>
      </c>
      <c r="AK83" s="86">
        <f>SUM(AI83:AJ83)</f>
        <v>2645.1567</v>
      </c>
      <c r="AL83" s="86">
        <v>1036.4576</v>
      </c>
      <c r="AM83" s="86">
        <v>1753.2065</v>
      </c>
      <c r="AN83" s="86">
        <f>SUM(AL83:AM83)</f>
        <v>2789.6641</v>
      </c>
      <c r="AO83" s="86">
        <v>1474.9365</v>
      </c>
      <c r="AP83" s="86">
        <v>1377.1614999999999</v>
      </c>
      <c r="AQ83" s="86">
        <f>SUM(AO83:AP83)</f>
        <v>2852.098</v>
      </c>
      <c r="AR83" s="86">
        <v>1425.5233000000001</v>
      </c>
      <c r="AS83" s="86">
        <v>1377.8710000000001</v>
      </c>
      <c r="AT83" s="86">
        <f>SUM(AR83:AS83)</f>
        <v>2803.3942999999999</v>
      </c>
      <c r="AU83" s="86">
        <v>1378.6483000000001</v>
      </c>
      <c r="AV83" s="86">
        <v>1804.9793999999999</v>
      </c>
      <c r="AW83" s="86">
        <f>SUM(AU83:AV83)</f>
        <v>3183.6277</v>
      </c>
      <c r="AX83" s="86">
        <v>1377.6429000000001</v>
      </c>
      <c r="AY83" s="86">
        <v>1804.9793999999999</v>
      </c>
      <c r="AZ83" s="86">
        <f>SUM(AX83:AY83)</f>
        <v>3182.6223</v>
      </c>
      <c r="BA83" s="86">
        <v>1720.4724000000001</v>
      </c>
      <c r="BB83" s="86">
        <v>1887.1083000000001</v>
      </c>
      <c r="BC83" s="365">
        <f>SUM(BA83:BB83)</f>
        <v>3607.5807000000004</v>
      </c>
      <c r="BD83" s="365">
        <v>1764.7565999999999</v>
      </c>
      <c r="BE83" s="365">
        <v>1637.6085</v>
      </c>
      <c r="BF83" s="365">
        <f>SUM(BD83:BE83)</f>
        <v>3402.3651</v>
      </c>
      <c r="BG83" s="86">
        <v>1167.3194000000001</v>
      </c>
      <c r="BH83" s="86">
        <v>1571.1498999999999</v>
      </c>
      <c r="BI83" s="365">
        <f>SUM(BG83:BH83)</f>
        <v>2738.4692999999997</v>
      </c>
      <c r="BJ83" s="419">
        <v>1416.2369000000001</v>
      </c>
      <c r="BK83" s="419">
        <v>2160.0052000000001</v>
      </c>
      <c r="BL83" s="365">
        <f>SUM(BJ83:BK83)</f>
        <v>3576.2421000000004</v>
      </c>
      <c r="BM83" s="365">
        <v>1031.4684999999999</v>
      </c>
      <c r="BN83" s="365">
        <v>2565.0805</v>
      </c>
      <c r="BO83" s="365">
        <f>SUM(BM83:BN83)</f>
        <v>3596.549</v>
      </c>
      <c r="BP83" s="365">
        <v>1469.72</v>
      </c>
      <c r="BQ83" s="365">
        <v>1657.0101999999999</v>
      </c>
      <c r="BR83" s="365">
        <f>SUM(BP83:BQ83)</f>
        <v>3126.7302</v>
      </c>
      <c r="BS83" s="365">
        <v>1419.9051999999999</v>
      </c>
      <c r="BT83" s="365">
        <v>2637.6541999999999</v>
      </c>
      <c r="BU83" s="365">
        <f>SUM(BS83:BT83)</f>
        <v>4057.5594000000001</v>
      </c>
      <c r="BV83" s="365">
        <v>1525.5222000000001</v>
      </c>
      <c r="BW83" s="365">
        <v>2817.0019000000002</v>
      </c>
      <c r="BX83" s="365">
        <f>SUM(BV83:BW83)</f>
        <v>4342.5241000000005</v>
      </c>
      <c r="BY83" s="190"/>
    </row>
    <row r="84" spans="1:77" x14ac:dyDescent="0.25">
      <c r="A84" s="15"/>
      <c r="L84" s="46">
        <v>0</v>
      </c>
      <c r="Q84" s="46">
        <v>0</v>
      </c>
      <c r="R84" s="46">
        <v>0</v>
      </c>
      <c r="T84" s="46">
        <v>0</v>
      </c>
      <c r="U84" s="5"/>
      <c r="V84" s="5"/>
      <c r="W84" s="5"/>
      <c r="X84" s="5"/>
      <c r="Y84" s="5"/>
      <c r="Z84" s="5"/>
      <c r="AA84" s="5"/>
      <c r="AB84" s="5"/>
      <c r="AC84" s="5"/>
      <c r="AD84" s="5"/>
      <c r="AE84" s="10"/>
    </row>
    <row r="85" spans="1:77" s="297" customFormat="1" ht="54" customHeight="1" x14ac:dyDescent="0.25">
      <c r="A85" s="432" t="s">
        <v>345</v>
      </c>
      <c r="B85" s="298"/>
      <c r="C85" s="298"/>
      <c r="D85" s="298"/>
      <c r="E85" s="298"/>
      <c r="F85" s="298"/>
      <c r="G85" s="298"/>
      <c r="H85" s="298"/>
      <c r="I85" s="298"/>
      <c r="J85" s="298"/>
      <c r="K85" s="298"/>
      <c r="L85" s="298">
        <v>0</v>
      </c>
      <c r="M85" s="298"/>
      <c r="N85" s="298"/>
      <c r="O85" s="298"/>
      <c r="P85" s="298"/>
      <c r="Q85" s="298">
        <v>0</v>
      </c>
      <c r="R85" s="298">
        <v>0</v>
      </c>
      <c r="S85" s="298"/>
      <c r="T85" s="298">
        <v>0</v>
      </c>
      <c r="U85" s="298"/>
      <c r="V85" s="298"/>
      <c r="W85" s="298"/>
      <c r="X85" s="298"/>
      <c r="Y85" s="298"/>
      <c r="Z85" s="298"/>
      <c r="AA85" s="298"/>
      <c r="AB85" s="298"/>
      <c r="AC85" s="298"/>
      <c r="AD85" s="298"/>
      <c r="AE85" s="298"/>
      <c r="AF85" s="298"/>
      <c r="AG85" s="298"/>
      <c r="AH85" s="298"/>
      <c r="AI85" s="298"/>
      <c r="AJ85" s="298"/>
      <c r="AK85" s="298"/>
      <c r="AL85" s="298"/>
      <c r="AM85" s="298"/>
      <c r="AN85" s="298"/>
      <c r="AO85" s="298"/>
      <c r="AP85" s="298"/>
      <c r="AQ85" s="298"/>
      <c r="AR85" s="298"/>
      <c r="AS85" s="298"/>
      <c r="AT85" s="298"/>
      <c r="AU85" s="298"/>
      <c r="AV85" s="298"/>
      <c r="AW85" s="298"/>
      <c r="AX85" s="298"/>
      <c r="AY85" s="298"/>
      <c r="AZ85" s="298"/>
      <c r="BC85" s="379"/>
      <c r="BD85" s="379"/>
      <c r="BE85" s="379"/>
      <c r="BF85" s="379"/>
      <c r="BI85" s="379"/>
    </row>
    <row r="86" spans="1:77" x14ac:dyDescent="0.25">
      <c r="A86" s="254" t="s">
        <v>46</v>
      </c>
      <c r="L86" s="46">
        <v>0</v>
      </c>
      <c r="Q86" s="46">
        <v>0</v>
      </c>
      <c r="R86" s="46">
        <v>0</v>
      </c>
      <c r="T86" s="46">
        <v>0</v>
      </c>
      <c r="U86" s="5"/>
      <c r="V86" s="5"/>
      <c r="W86" s="5"/>
      <c r="X86" s="5"/>
      <c r="Y86" s="5"/>
      <c r="Z86" s="5"/>
      <c r="AA86" s="5"/>
      <c r="AB86" s="5"/>
      <c r="AC86" s="5"/>
      <c r="AD86" s="5"/>
      <c r="AE86" s="10"/>
    </row>
    <row r="87" spans="1:77" x14ac:dyDescent="0.25">
      <c r="A87" s="254" t="s">
        <v>47</v>
      </c>
      <c r="L87" s="46">
        <v>0</v>
      </c>
      <c r="Q87" s="46">
        <v>0</v>
      </c>
      <c r="R87" s="46">
        <v>0</v>
      </c>
      <c r="T87" s="46">
        <v>0</v>
      </c>
      <c r="U87" s="5"/>
      <c r="V87" s="5"/>
      <c r="W87" s="5"/>
      <c r="X87" s="5"/>
      <c r="Y87" s="5"/>
      <c r="Z87" s="5"/>
      <c r="AA87" s="5"/>
      <c r="AB87" s="5"/>
      <c r="AC87" s="5"/>
      <c r="AD87" s="5"/>
      <c r="AE87" s="10"/>
    </row>
    <row r="88" spans="1:77" x14ac:dyDescent="0.25">
      <c r="A88" s="255" t="s">
        <v>48</v>
      </c>
      <c r="B88" s="33">
        <v>36.072299999999998</v>
      </c>
      <c r="C88" s="33">
        <v>2.8308</v>
      </c>
      <c r="D88" s="33">
        <v>38.903100000000002</v>
      </c>
      <c r="E88" s="33">
        <v>40.106499999999997</v>
      </c>
      <c r="F88" s="33">
        <v>11.723599999999999</v>
      </c>
      <c r="G88" s="33">
        <v>51.830100000000002</v>
      </c>
      <c r="H88" s="33">
        <v>0</v>
      </c>
      <c r="I88" s="33">
        <v>43.515000000000001</v>
      </c>
      <c r="J88" s="33">
        <v>12.3079</v>
      </c>
      <c r="K88" s="88">
        <v>55.822899999999997</v>
      </c>
      <c r="L88" s="94">
        <v>0</v>
      </c>
      <c r="M88" s="88">
        <v>39.381</v>
      </c>
      <c r="N88" s="88">
        <v>9.5581999999999994</v>
      </c>
      <c r="O88" s="88">
        <f t="shared" ref="O88:O145" si="80">N88+M88</f>
        <v>48.9392</v>
      </c>
      <c r="P88" s="88"/>
      <c r="Q88" s="94">
        <v>59.355699999999999</v>
      </c>
      <c r="R88" s="94">
        <v>29.449000000000002</v>
      </c>
      <c r="S88" s="88">
        <v>88.804699999999997</v>
      </c>
      <c r="T88" s="94">
        <v>0</v>
      </c>
      <c r="U88" s="88">
        <v>58.828200000000002</v>
      </c>
      <c r="V88" s="88">
        <v>16.075099999999999</v>
      </c>
      <c r="W88" s="88">
        <f>V88+U88</f>
        <v>74.903300000000002</v>
      </c>
      <c r="X88" s="88"/>
      <c r="Y88" s="88">
        <v>53.040300000000002</v>
      </c>
      <c r="Z88" s="88">
        <v>13.1165</v>
      </c>
      <c r="AA88" s="88">
        <f>SUM(Y88:Z88)</f>
        <v>66.156800000000004</v>
      </c>
      <c r="AB88" s="88"/>
      <c r="AC88" s="88">
        <v>9.3452000000000002</v>
      </c>
      <c r="AD88" s="88">
        <v>0</v>
      </c>
      <c r="AE88" s="208">
        <f>AD88+AC88</f>
        <v>9.3452000000000002</v>
      </c>
      <c r="AF88" s="75">
        <v>8.5175000000000001</v>
      </c>
      <c r="AG88" s="75">
        <v>0</v>
      </c>
      <c r="AH88" s="208">
        <f>AF88+AG88</f>
        <v>8.5175000000000001</v>
      </c>
      <c r="AI88" s="75">
        <v>6.3710000000000004</v>
      </c>
      <c r="AJ88" s="75">
        <v>0</v>
      </c>
      <c r="AK88" s="208">
        <f>AI88+AJ88</f>
        <v>6.3710000000000004</v>
      </c>
      <c r="AL88" s="75">
        <v>79.7029</v>
      </c>
      <c r="AM88" s="75">
        <v>0</v>
      </c>
      <c r="AN88" s="208">
        <f>AL88+AM88</f>
        <v>79.7029</v>
      </c>
      <c r="AO88" s="75">
        <v>71.932900000000004</v>
      </c>
      <c r="AP88" s="75">
        <v>0</v>
      </c>
      <c r="AQ88" s="208">
        <f>AO88+AP88</f>
        <v>71.932900000000004</v>
      </c>
      <c r="AR88" s="208">
        <v>65.935599999999994</v>
      </c>
      <c r="AS88" s="208">
        <v>0</v>
      </c>
      <c r="AT88" s="208">
        <f>SUM(AR88:AS88)</f>
        <v>65.935599999999994</v>
      </c>
      <c r="AU88" s="75">
        <v>76.031099999999995</v>
      </c>
      <c r="AV88" s="75">
        <v>0</v>
      </c>
      <c r="AW88" s="208">
        <f>AU88+AV88</f>
        <v>76.031099999999995</v>
      </c>
      <c r="AX88" s="75">
        <v>76.031099999999995</v>
      </c>
      <c r="AY88" s="75">
        <v>0</v>
      </c>
      <c r="AZ88" s="208">
        <f>AX88+AY88</f>
        <v>76.031099999999995</v>
      </c>
      <c r="BA88" s="354">
        <v>71.181100000000001</v>
      </c>
      <c r="BB88" s="354">
        <v>0</v>
      </c>
      <c r="BC88" s="380">
        <f>SUM(BA88:BB88)</f>
        <v>71.181100000000001</v>
      </c>
      <c r="BD88" s="380">
        <v>65.810400000000001</v>
      </c>
      <c r="BE88" s="380">
        <v>0</v>
      </c>
      <c r="BF88" s="380">
        <f>SUM(BD88:BE88)</f>
        <v>65.810400000000001</v>
      </c>
      <c r="BG88" s="317">
        <v>62.71</v>
      </c>
      <c r="BH88" s="317">
        <v>0</v>
      </c>
      <c r="BI88" s="380">
        <f>SUM(BG88:BH88)</f>
        <v>62.71</v>
      </c>
      <c r="BJ88" s="377">
        <v>46.845999999999997</v>
      </c>
      <c r="BK88" s="377">
        <v>0</v>
      </c>
      <c r="BL88" s="387">
        <f>SUM(BJ88:BK88)</f>
        <v>46.845999999999997</v>
      </c>
      <c r="BM88" s="387">
        <v>44.212499999999999</v>
      </c>
      <c r="BN88" s="387">
        <v>0</v>
      </c>
      <c r="BO88" s="387">
        <f>SUM(BM88:BN88)</f>
        <v>44.212499999999999</v>
      </c>
      <c r="BP88" s="377">
        <v>72.932500000000005</v>
      </c>
      <c r="BQ88" s="377">
        <v>0</v>
      </c>
      <c r="BR88" s="387">
        <f>SUM(BP88:BQ88)</f>
        <v>72.932500000000005</v>
      </c>
      <c r="BS88" s="387">
        <v>62.022500000000001</v>
      </c>
      <c r="BT88" s="387">
        <v>0</v>
      </c>
      <c r="BU88" s="387">
        <f>SUM(BS88:BT88)</f>
        <v>62.022500000000001</v>
      </c>
      <c r="BV88" s="387">
        <v>83.002600000000001</v>
      </c>
      <c r="BW88" s="387">
        <v>0</v>
      </c>
      <c r="BX88" s="387">
        <f>SUM(BV88:BW88)</f>
        <v>83.002600000000001</v>
      </c>
    </row>
    <row r="89" spans="1:77" ht="37.5" x14ac:dyDescent="0.25">
      <c r="A89" s="257" t="s">
        <v>333</v>
      </c>
      <c r="B89" s="33">
        <v>7.0715000000000003</v>
      </c>
      <c r="C89" s="33">
        <v>0</v>
      </c>
      <c r="D89" s="33">
        <v>7.0715000000000003</v>
      </c>
      <c r="E89" s="33">
        <v>7.8235000000000001</v>
      </c>
      <c r="F89" s="33">
        <v>0</v>
      </c>
      <c r="G89" s="33">
        <v>7.8235000000000001</v>
      </c>
      <c r="H89" s="33">
        <v>0</v>
      </c>
      <c r="I89" s="33">
        <v>7.8055000000000003</v>
      </c>
      <c r="J89" s="33">
        <v>0</v>
      </c>
      <c r="K89" s="88">
        <v>7.8055000000000003</v>
      </c>
      <c r="L89" s="94">
        <v>0</v>
      </c>
      <c r="M89" s="88">
        <v>6.6733000000000002</v>
      </c>
      <c r="N89" s="88">
        <v>0</v>
      </c>
      <c r="O89" s="88">
        <f t="shared" si="80"/>
        <v>6.6733000000000002</v>
      </c>
      <c r="P89" s="88"/>
      <c r="Q89" s="94">
        <v>0</v>
      </c>
      <c r="R89" s="94">
        <v>0</v>
      </c>
      <c r="S89" s="88">
        <v>0</v>
      </c>
      <c r="T89" s="94">
        <v>0</v>
      </c>
      <c r="U89" s="88">
        <v>0</v>
      </c>
      <c r="V89" s="88">
        <v>0</v>
      </c>
      <c r="W89" s="88">
        <v>0</v>
      </c>
      <c r="X89" s="88">
        <v>0</v>
      </c>
      <c r="Y89" s="88"/>
      <c r="Z89" s="88"/>
      <c r="AA89" s="88"/>
      <c r="AB89" s="88"/>
      <c r="AC89" s="88">
        <v>0</v>
      </c>
      <c r="AD89" s="88">
        <v>0</v>
      </c>
      <c r="AE89" s="208">
        <f t="shared" ref="AE89:AE98" si="81">AD89+AC89</f>
        <v>0</v>
      </c>
      <c r="AF89" s="75"/>
      <c r="AG89" s="75"/>
      <c r="AH89" s="208">
        <f t="shared" ref="AH89:AH154" si="82">AF89+AG89</f>
        <v>0</v>
      </c>
      <c r="AI89" s="75"/>
      <c r="AJ89" s="75"/>
      <c r="AK89" s="208">
        <f t="shared" ref="AK89:AK154" si="83">AI89+AJ89</f>
        <v>0</v>
      </c>
      <c r="AL89" s="75"/>
      <c r="AM89" s="75"/>
      <c r="AN89" s="208">
        <f t="shared" ref="AN89:AN154" si="84">AL89+AM89</f>
        <v>0</v>
      </c>
      <c r="AO89" s="75"/>
      <c r="AP89" s="75"/>
      <c r="AQ89" s="208">
        <f t="shared" ref="AQ89:AQ154" si="85">AO89+AP89</f>
        <v>0</v>
      </c>
      <c r="AR89" s="75">
        <v>0</v>
      </c>
      <c r="AS89" s="75">
        <v>0</v>
      </c>
      <c r="AT89" s="208">
        <v>0</v>
      </c>
      <c r="AU89" s="75"/>
      <c r="AV89" s="75"/>
      <c r="AW89" s="208">
        <f t="shared" ref="AW89:AW154" si="86">AU89+AV89</f>
        <v>0</v>
      </c>
      <c r="AX89" s="75">
        <v>0</v>
      </c>
      <c r="AY89" s="75">
        <v>0</v>
      </c>
      <c r="AZ89" s="208">
        <f>SUM(AX89:AY89)</f>
        <v>0</v>
      </c>
      <c r="BA89" s="75">
        <v>0</v>
      </c>
      <c r="BB89" s="75">
        <v>0</v>
      </c>
      <c r="BC89" s="366">
        <v>0</v>
      </c>
      <c r="BD89" s="75">
        <v>0</v>
      </c>
      <c r="BE89" s="75">
        <v>0</v>
      </c>
      <c r="BF89" s="366">
        <v>0</v>
      </c>
      <c r="BG89" s="75">
        <v>0</v>
      </c>
      <c r="BH89" s="75">
        <v>0</v>
      </c>
      <c r="BI89" s="366">
        <v>0</v>
      </c>
      <c r="BJ89" s="75">
        <v>0</v>
      </c>
      <c r="BK89" s="75">
        <v>0</v>
      </c>
      <c r="BL89" s="366">
        <v>0</v>
      </c>
      <c r="BM89" s="460">
        <v>0</v>
      </c>
      <c r="BN89" s="460">
        <v>0</v>
      </c>
      <c r="BO89" s="459">
        <v>0</v>
      </c>
      <c r="BP89" s="460">
        <v>0</v>
      </c>
      <c r="BQ89" s="460">
        <v>0</v>
      </c>
      <c r="BR89" s="459">
        <v>0</v>
      </c>
      <c r="BS89" s="460">
        <v>0</v>
      </c>
      <c r="BT89" s="460">
        <v>0</v>
      </c>
      <c r="BU89" s="459">
        <v>0</v>
      </c>
      <c r="BV89" s="460">
        <v>0</v>
      </c>
      <c r="BW89" s="460">
        <v>0</v>
      </c>
      <c r="BX89" s="459">
        <v>0</v>
      </c>
    </row>
    <row r="90" spans="1:77" x14ac:dyDescent="0.25">
      <c r="A90" s="255" t="s">
        <v>49</v>
      </c>
      <c r="B90" s="33">
        <v>2.3927999999999998</v>
      </c>
      <c r="C90" s="33">
        <v>0</v>
      </c>
      <c r="D90" s="33">
        <v>2.3927999999999998</v>
      </c>
      <c r="E90" s="33">
        <v>2.7</v>
      </c>
      <c r="F90" s="33">
        <v>0</v>
      </c>
      <c r="G90" s="33">
        <v>2.7</v>
      </c>
      <c r="H90" s="33">
        <v>0</v>
      </c>
      <c r="I90" s="33">
        <v>2.4609999999999999</v>
      </c>
      <c r="J90" s="33">
        <v>0</v>
      </c>
      <c r="K90" s="88">
        <v>2.4609999999999999</v>
      </c>
      <c r="L90" s="94">
        <v>0</v>
      </c>
      <c r="M90" s="88">
        <v>2.4493999999999998</v>
      </c>
      <c r="N90" s="88">
        <v>0</v>
      </c>
      <c r="O90" s="88">
        <f t="shared" si="80"/>
        <v>2.4493999999999998</v>
      </c>
      <c r="P90" s="88"/>
      <c r="Q90" s="94">
        <v>0</v>
      </c>
      <c r="R90" s="94">
        <v>0</v>
      </c>
      <c r="S90" s="88">
        <v>0</v>
      </c>
      <c r="T90" s="94">
        <v>0</v>
      </c>
      <c r="U90" s="88">
        <v>0</v>
      </c>
      <c r="V90" s="88">
        <v>0</v>
      </c>
      <c r="W90" s="88">
        <v>0</v>
      </c>
      <c r="X90" s="88">
        <v>0</v>
      </c>
      <c r="Y90" s="88"/>
      <c r="Z90" s="88"/>
      <c r="AA90" s="88"/>
      <c r="AB90" s="88"/>
      <c r="AC90" s="88">
        <v>0</v>
      </c>
      <c r="AD90" s="88">
        <v>0</v>
      </c>
      <c r="AE90" s="208">
        <f t="shared" si="81"/>
        <v>0</v>
      </c>
      <c r="AF90" s="75"/>
      <c r="AG90" s="75"/>
      <c r="AH90" s="208">
        <f t="shared" si="82"/>
        <v>0</v>
      </c>
      <c r="AI90" s="75"/>
      <c r="AJ90" s="75"/>
      <c r="AK90" s="208">
        <f t="shared" si="83"/>
        <v>0</v>
      </c>
      <c r="AL90" s="75"/>
      <c r="AM90" s="75"/>
      <c r="AN90" s="208">
        <f t="shared" si="84"/>
        <v>0</v>
      </c>
      <c r="AO90" s="75"/>
      <c r="AP90" s="75"/>
      <c r="AQ90" s="208">
        <f t="shared" si="85"/>
        <v>0</v>
      </c>
      <c r="AR90" s="75">
        <v>0</v>
      </c>
      <c r="AS90" s="75">
        <v>0</v>
      </c>
      <c r="AT90" s="208">
        <v>0</v>
      </c>
      <c r="AU90" s="75"/>
      <c r="AV90" s="75"/>
      <c r="AW90" s="208">
        <f t="shared" si="86"/>
        <v>0</v>
      </c>
      <c r="AX90" s="75">
        <v>0</v>
      </c>
      <c r="AY90" s="75">
        <v>0</v>
      </c>
      <c r="AZ90" s="208">
        <f t="shared" ref="AZ90:AZ91" si="87">AX90+AY90</f>
        <v>0</v>
      </c>
      <c r="BA90" s="75">
        <v>0</v>
      </c>
      <c r="BB90" s="75">
        <v>0</v>
      </c>
      <c r="BC90" s="366">
        <v>0</v>
      </c>
      <c r="BD90" s="75">
        <v>0</v>
      </c>
      <c r="BE90" s="75">
        <v>0</v>
      </c>
      <c r="BF90" s="366">
        <v>0</v>
      </c>
      <c r="BG90" s="75">
        <v>0</v>
      </c>
      <c r="BH90" s="75">
        <v>0</v>
      </c>
      <c r="BI90" s="366">
        <v>0</v>
      </c>
      <c r="BJ90" s="75">
        <v>0</v>
      </c>
      <c r="BK90" s="75">
        <v>0</v>
      </c>
      <c r="BL90" s="366">
        <v>0</v>
      </c>
      <c r="BM90" s="459"/>
      <c r="BN90" s="459"/>
      <c r="BO90" s="468">
        <f t="shared" ref="BO90:BO98" si="88">SUM(BM90:BN90)</f>
        <v>0</v>
      </c>
      <c r="BP90" s="460">
        <v>0</v>
      </c>
      <c r="BQ90" s="460">
        <v>0</v>
      </c>
      <c r="BR90" s="459">
        <v>0</v>
      </c>
      <c r="BS90" s="462"/>
      <c r="BT90" s="462"/>
      <c r="BU90" s="468">
        <f t="shared" ref="BU90:BU98" si="89">SUM(BS90:BT90)</f>
        <v>0</v>
      </c>
      <c r="BV90" s="462"/>
      <c r="BW90" s="462"/>
      <c r="BX90" s="468">
        <f t="shared" ref="BX90:BX98" si="90">SUM(BV90:BW90)</f>
        <v>0</v>
      </c>
    </row>
    <row r="91" spans="1:77" x14ac:dyDescent="0.25">
      <c r="A91" s="255" t="s">
        <v>50</v>
      </c>
      <c r="B91" s="33">
        <v>17.5657</v>
      </c>
      <c r="C91" s="33">
        <v>0</v>
      </c>
      <c r="D91" s="33">
        <v>17.5657</v>
      </c>
      <c r="E91" s="33">
        <v>18.177900000000001</v>
      </c>
      <c r="F91" s="33">
        <v>0</v>
      </c>
      <c r="G91" s="33">
        <v>18.177900000000001</v>
      </c>
      <c r="H91" s="33">
        <v>0</v>
      </c>
      <c r="I91" s="33">
        <v>22.823399999999999</v>
      </c>
      <c r="J91" s="33">
        <v>0</v>
      </c>
      <c r="K91" s="88">
        <v>22.823399999999999</v>
      </c>
      <c r="L91" s="94">
        <v>0</v>
      </c>
      <c r="M91" s="88">
        <v>21.152799999999999</v>
      </c>
      <c r="N91" s="88">
        <v>0</v>
      </c>
      <c r="O91" s="88">
        <f t="shared" si="80"/>
        <v>21.152799999999999</v>
      </c>
      <c r="P91" s="88"/>
      <c r="Q91" s="94">
        <v>32.0381</v>
      </c>
      <c r="R91" s="94">
        <v>0</v>
      </c>
      <c r="S91" s="88">
        <v>32.0381</v>
      </c>
      <c r="T91" s="94">
        <v>0</v>
      </c>
      <c r="U91" s="88">
        <v>29.058199999999999</v>
      </c>
      <c r="V91" s="88">
        <v>0</v>
      </c>
      <c r="W91" s="88">
        <f>V91+U91</f>
        <v>29.058199999999999</v>
      </c>
      <c r="X91" s="88">
        <v>0</v>
      </c>
      <c r="Y91" s="88">
        <v>23.4377</v>
      </c>
      <c r="Z91" s="88">
        <v>0</v>
      </c>
      <c r="AA91" s="88">
        <f>Y91+Z91</f>
        <v>23.4377</v>
      </c>
      <c r="AB91" s="88"/>
      <c r="AC91" s="88">
        <v>33.084000000000003</v>
      </c>
      <c r="AD91" s="88">
        <v>0</v>
      </c>
      <c r="AE91" s="208">
        <f t="shared" si="81"/>
        <v>33.084000000000003</v>
      </c>
      <c r="AF91" s="75">
        <v>30.504000000000001</v>
      </c>
      <c r="AG91" s="75">
        <v>0</v>
      </c>
      <c r="AH91" s="208">
        <f t="shared" si="82"/>
        <v>30.504000000000001</v>
      </c>
      <c r="AI91" s="75">
        <v>26.502400000000002</v>
      </c>
      <c r="AJ91" s="75">
        <v>0</v>
      </c>
      <c r="AK91" s="208">
        <f t="shared" si="83"/>
        <v>26.502400000000002</v>
      </c>
      <c r="AL91" s="75">
        <v>0</v>
      </c>
      <c r="AM91" s="75">
        <v>0</v>
      </c>
      <c r="AN91" s="208">
        <f t="shared" si="84"/>
        <v>0</v>
      </c>
      <c r="AO91" s="75">
        <v>0</v>
      </c>
      <c r="AP91" s="75">
        <v>0</v>
      </c>
      <c r="AQ91" s="208">
        <f t="shared" si="85"/>
        <v>0</v>
      </c>
      <c r="AR91" s="75">
        <v>0</v>
      </c>
      <c r="AS91" s="75">
        <v>0</v>
      </c>
      <c r="AT91" s="208">
        <v>0</v>
      </c>
      <c r="AU91" s="75">
        <v>0</v>
      </c>
      <c r="AV91" s="75">
        <v>0</v>
      </c>
      <c r="AW91" s="208">
        <f t="shared" si="86"/>
        <v>0</v>
      </c>
      <c r="AX91" s="75">
        <v>0</v>
      </c>
      <c r="AY91" s="75">
        <v>0</v>
      </c>
      <c r="AZ91" s="208">
        <f t="shared" si="87"/>
        <v>0</v>
      </c>
      <c r="BA91" s="75">
        <v>0</v>
      </c>
      <c r="BB91" s="75">
        <v>0</v>
      </c>
      <c r="BC91" s="366">
        <v>0</v>
      </c>
      <c r="BD91" s="75">
        <v>0</v>
      </c>
      <c r="BE91" s="75">
        <v>0</v>
      </c>
      <c r="BF91" s="366">
        <v>0</v>
      </c>
      <c r="BG91" s="75">
        <v>0</v>
      </c>
      <c r="BH91" s="75">
        <v>0</v>
      </c>
      <c r="BI91" s="366">
        <v>0</v>
      </c>
      <c r="BJ91" s="75">
        <v>0</v>
      </c>
      <c r="BK91" s="75">
        <v>0</v>
      </c>
      <c r="BL91" s="366">
        <v>0</v>
      </c>
      <c r="BM91" s="459"/>
      <c r="BN91" s="459"/>
      <c r="BO91" s="468">
        <f t="shared" si="88"/>
        <v>0</v>
      </c>
      <c r="BP91" s="460">
        <v>0</v>
      </c>
      <c r="BQ91" s="460">
        <v>0</v>
      </c>
      <c r="BR91" s="459">
        <v>0</v>
      </c>
      <c r="BS91" s="462"/>
      <c r="BT91" s="462"/>
      <c r="BU91" s="468">
        <f t="shared" si="89"/>
        <v>0</v>
      </c>
      <c r="BV91" s="462"/>
      <c r="BW91" s="462"/>
      <c r="BX91" s="468">
        <f t="shared" si="90"/>
        <v>0</v>
      </c>
    </row>
    <row r="92" spans="1:77" x14ac:dyDescent="0.25">
      <c r="A92" s="404" t="s">
        <v>326</v>
      </c>
      <c r="B92" s="46">
        <v>0</v>
      </c>
      <c r="C92" s="406">
        <v>36.988799999999998</v>
      </c>
      <c r="D92" s="46">
        <f>SUM(B92:C92)</f>
        <v>36.988799999999998</v>
      </c>
      <c r="E92" s="46">
        <v>0</v>
      </c>
      <c r="F92" s="46">
        <v>40</v>
      </c>
      <c r="G92" s="46">
        <v>40</v>
      </c>
      <c r="H92" s="46">
        <v>0</v>
      </c>
      <c r="I92" s="46">
        <v>0</v>
      </c>
      <c r="J92" s="46">
        <v>40</v>
      </c>
      <c r="K92" s="46">
        <v>40</v>
      </c>
      <c r="L92" s="46">
        <v>0</v>
      </c>
      <c r="M92" s="90">
        <v>0</v>
      </c>
      <c r="N92" s="90">
        <v>39.6905</v>
      </c>
      <c r="O92" s="90">
        <f t="shared" si="80"/>
        <v>39.6905</v>
      </c>
      <c r="P92" s="90">
        <v>0</v>
      </c>
      <c r="Q92" s="93">
        <v>0</v>
      </c>
      <c r="R92" s="93">
        <v>4.0000000000000001E-3</v>
      </c>
      <c r="S92" s="90">
        <v>40</v>
      </c>
      <c r="T92" s="93">
        <v>0</v>
      </c>
      <c r="U92" s="90">
        <v>0</v>
      </c>
      <c r="V92" s="90">
        <v>45</v>
      </c>
      <c r="W92" s="90">
        <v>45</v>
      </c>
      <c r="X92" s="90">
        <v>0</v>
      </c>
      <c r="Y92" s="90">
        <v>0</v>
      </c>
      <c r="Z92" s="90">
        <v>44.997700000000002</v>
      </c>
      <c r="AA92" s="90">
        <f>SUM(Y92:Z92)</f>
        <v>44.997700000000002</v>
      </c>
      <c r="AB92" s="90">
        <v>0</v>
      </c>
      <c r="AC92" s="90">
        <v>45</v>
      </c>
      <c r="AD92" s="90">
        <v>0</v>
      </c>
      <c r="AE92" s="208">
        <f t="shared" si="81"/>
        <v>45</v>
      </c>
      <c r="AF92" s="89">
        <v>50</v>
      </c>
      <c r="AG92" s="89">
        <v>0</v>
      </c>
      <c r="AH92" s="208">
        <f>SUM(AF92:AG92)</f>
        <v>50</v>
      </c>
      <c r="AI92" s="89">
        <v>50</v>
      </c>
      <c r="AJ92" s="89">
        <v>0</v>
      </c>
      <c r="AK92" s="208">
        <f>SUM(AI92:AJ92)</f>
        <v>50</v>
      </c>
      <c r="AL92" s="89">
        <v>50</v>
      </c>
      <c r="AM92" s="89">
        <v>0</v>
      </c>
      <c r="AN92" s="208">
        <f>SUM(AL92:AM92)</f>
        <v>50</v>
      </c>
      <c r="AO92" s="89">
        <v>60</v>
      </c>
      <c r="AP92" s="89">
        <v>0</v>
      </c>
      <c r="AQ92" s="208">
        <f>SUM(AO92:AP92)</f>
        <v>60</v>
      </c>
      <c r="AR92" s="89">
        <v>59.972099999999998</v>
      </c>
      <c r="AS92" s="89">
        <v>0</v>
      </c>
      <c r="AT92" s="214">
        <f>SUM(AR92:AS92)</f>
        <v>59.972099999999998</v>
      </c>
      <c r="AU92" s="89"/>
      <c r="AV92" s="89"/>
      <c r="AW92" s="208"/>
      <c r="AX92" s="89">
        <v>60</v>
      </c>
      <c r="AY92" s="89">
        <v>0</v>
      </c>
      <c r="AZ92" s="208">
        <f>SUM(AX92:AY92)</f>
        <v>60</v>
      </c>
      <c r="BA92" s="89">
        <v>75</v>
      </c>
      <c r="BB92" s="89">
        <v>0</v>
      </c>
      <c r="BC92" s="405">
        <f>SUM(BA92:BB92)</f>
        <v>75</v>
      </c>
      <c r="BD92" s="405">
        <v>71.827600000000004</v>
      </c>
      <c r="BE92" s="405">
        <v>0</v>
      </c>
      <c r="BF92" s="405">
        <f>SUM(BD92:BE92)</f>
        <v>71.827600000000004</v>
      </c>
      <c r="BG92" s="89">
        <v>60</v>
      </c>
      <c r="BH92" s="89">
        <v>0</v>
      </c>
      <c r="BI92" s="405">
        <f>SUM(BG92:BH92)</f>
        <v>60</v>
      </c>
      <c r="BJ92" s="355">
        <v>136.4102</v>
      </c>
      <c r="BK92" s="355">
        <v>0</v>
      </c>
      <c r="BL92" s="387">
        <f>SUM(BJ92:BK92)</f>
        <v>136.4102</v>
      </c>
      <c r="BM92" s="387">
        <v>135.82259999999999</v>
      </c>
      <c r="BN92" s="387">
        <v>0</v>
      </c>
      <c r="BO92" s="387">
        <f t="shared" si="88"/>
        <v>135.82259999999999</v>
      </c>
      <c r="BP92" s="355">
        <v>120</v>
      </c>
      <c r="BQ92" s="355">
        <v>0</v>
      </c>
      <c r="BR92" s="387">
        <f>SUM(BP92:BQ92)</f>
        <v>120</v>
      </c>
      <c r="BS92" s="387">
        <v>138</v>
      </c>
      <c r="BT92" s="387">
        <v>0</v>
      </c>
      <c r="BU92" s="387">
        <f t="shared" si="89"/>
        <v>138</v>
      </c>
      <c r="BV92" s="387">
        <v>125</v>
      </c>
      <c r="BW92" s="387">
        <v>0</v>
      </c>
      <c r="BX92" s="387">
        <f t="shared" si="90"/>
        <v>125</v>
      </c>
    </row>
    <row r="93" spans="1:77" x14ac:dyDescent="0.25">
      <c r="A93" s="254" t="s">
        <v>5</v>
      </c>
      <c r="K93" s="90"/>
      <c r="L93" s="93">
        <v>0</v>
      </c>
      <c r="M93" s="90"/>
      <c r="N93" s="90"/>
      <c r="O93" s="90"/>
      <c r="P93" s="90"/>
      <c r="Q93" s="93">
        <v>0</v>
      </c>
      <c r="R93" s="93">
        <v>0</v>
      </c>
      <c r="S93" s="90"/>
      <c r="T93" s="93">
        <v>0</v>
      </c>
      <c r="U93" s="90"/>
      <c r="V93" s="90"/>
      <c r="W93" s="90"/>
      <c r="X93" s="90"/>
      <c r="Y93" s="90"/>
      <c r="Z93" s="90"/>
      <c r="AA93" s="90"/>
      <c r="AB93" s="90"/>
      <c r="AC93" s="90"/>
      <c r="AD93" s="90"/>
      <c r="AE93" s="208">
        <f t="shared" si="81"/>
        <v>0</v>
      </c>
      <c r="AH93" s="208">
        <f t="shared" si="82"/>
        <v>0</v>
      </c>
      <c r="AK93" s="208">
        <f t="shared" si="83"/>
        <v>0</v>
      </c>
      <c r="AN93" s="208">
        <f t="shared" si="84"/>
        <v>0</v>
      </c>
      <c r="AQ93" s="208">
        <f t="shared" si="85"/>
        <v>0</v>
      </c>
      <c r="AR93" s="214"/>
      <c r="AS93" s="214"/>
      <c r="AT93" s="214"/>
      <c r="AW93" s="208">
        <f t="shared" si="86"/>
        <v>0</v>
      </c>
      <c r="AZ93" s="208"/>
      <c r="BO93" s="387">
        <f t="shared" si="88"/>
        <v>0</v>
      </c>
      <c r="BU93" s="387">
        <f t="shared" si="89"/>
        <v>0</v>
      </c>
      <c r="BX93" s="387">
        <f t="shared" si="90"/>
        <v>0</v>
      </c>
    </row>
    <row r="94" spans="1:77" x14ac:dyDescent="0.25">
      <c r="A94" s="255" t="s">
        <v>51</v>
      </c>
      <c r="B94" s="33">
        <v>0</v>
      </c>
      <c r="C94" s="33">
        <v>145.69669999999999</v>
      </c>
      <c r="D94" s="33">
        <v>145.69669999999999</v>
      </c>
      <c r="E94" s="33">
        <v>0</v>
      </c>
      <c r="F94" s="33">
        <v>211.8441</v>
      </c>
      <c r="G94" s="33">
        <v>211.8441</v>
      </c>
      <c r="H94" s="33">
        <v>130</v>
      </c>
      <c r="I94" s="33">
        <v>0</v>
      </c>
      <c r="J94" s="33">
        <v>277.4855</v>
      </c>
      <c r="K94" s="88">
        <v>277.4855</v>
      </c>
      <c r="L94" s="94">
        <v>170.6414</v>
      </c>
      <c r="M94" s="88">
        <v>0</v>
      </c>
      <c r="N94" s="88">
        <v>198.47749999999999</v>
      </c>
      <c r="O94" s="88">
        <f t="shared" si="80"/>
        <v>198.47749999999999</v>
      </c>
      <c r="P94" s="88"/>
      <c r="Q94" s="94">
        <v>0</v>
      </c>
      <c r="R94" s="94">
        <v>281.84410000000003</v>
      </c>
      <c r="S94" s="88">
        <v>281.84410000000003</v>
      </c>
      <c r="T94" s="94">
        <v>200</v>
      </c>
      <c r="U94" s="88">
        <v>0</v>
      </c>
      <c r="V94" s="88">
        <v>291.84410000000003</v>
      </c>
      <c r="W94" s="88">
        <f>V94+U94</f>
        <v>291.84410000000003</v>
      </c>
      <c r="X94" s="88">
        <v>210</v>
      </c>
      <c r="Y94" s="88">
        <v>0</v>
      </c>
      <c r="Z94" s="88">
        <v>283.61219999999997</v>
      </c>
      <c r="AA94" s="88">
        <f>SUM(Y94:Z94)</f>
        <v>283.61219999999997</v>
      </c>
      <c r="AB94" s="88"/>
      <c r="AC94" s="88">
        <v>81.844099999999997</v>
      </c>
      <c r="AD94" s="88">
        <v>210</v>
      </c>
      <c r="AE94" s="208">
        <f t="shared" si="81"/>
        <v>291.84410000000003</v>
      </c>
      <c r="AF94" s="75">
        <v>81.844099999999997</v>
      </c>
      <c r="AG94" s="75">
        <v>210</v>
      </c>
      <c r="AH94" s="208">
        <f t="shared" si="82"/>
        <v>291.84410000000003</v>
      </c>
      <c r="AI94" s="75">
        <v>81.717399999999998</v>
      </c>
      <c r="AJ94" s="75">
        <v>205.6935</v>
      </c>
      <c r="AK94" s="208">
        <f t="shared" si="83"/>
        <v>287.41089999999997</v>
      </c>
      <c r="AL94" s="75">
        <v>81.844099999999997</v>
      </c>
      <c r="AM94" s="75">
        <v>250</v>
      </c>
      <c r="AN94" s="208">
        <f t="shared" si="84"/>
        <v>331.84410000000003</v>
      </c>
      <c r="AO94" s="75">
        <v>247.32</v>
      </c>
      <c r="AP94" s="75">
        <v>190</v>
      </c>
      <c r="AQ94" s="208">
        <f t="shared" si="85"/>
        <v>437.32</v>
      </c>
      <c r="AR94" s="208">
        <v>241.21119999999999</v>
      </c>
      <c r="AS94" s="208">
        <v>172.93719999999999</v>
      </c>
      <c r="AT94" s="208">
        <f>SUM(AR94:AS94)</f>
        <v>414.14839999999998</v>
      </c>
      <c r="AU94" s="75">
        <v>247.32</v>
      </c>
      <c r="AV94" s="75">
        <v>190</v>
      </c>
      <c r="AW94" s="208">
        <f t="shared" si="86"/>
        <v>437.32</v>
      </c>
      <c r="AX94" s="75">
        <v>247.32</v>
      </c>
      <c r="AY94" s="75">
        <v>190</v>
      </c>
      <c r="AZ94" s="208">
        <f t="shared" ref="AZ94:AZ98" si="91">AX94+AY94</f>
        <v>437.32</v>
      </c>
      <c r="BA94" s="79">
        <v>247.32</v>
      </c>
      <c r="BB94" s="79">
        <v>314.54000000000002</v>
      </c>
      <c r="BC94" s="381">
        <f>SUM(BA94:BB94)</f>
        <v>561.86</v>
      </c>
      <c r="BD94" s="381">
        <v>235.1447</v>
      </c>
      <c r="BE94" s="381">
        <v>277.90449999999998</v>
      </c>
      <c r="BF94" s="381">
        <f>SUM(BD94:BE94)</f>
        <v>513.04919999999993</v>
      </c>
      <c r="BG94" s="79">
        <v>247.32</v>
      </c>
      <c r="BH94" s="79">
        <v>200</v>
      </c>
      <c r="BI94" s="381">
        <f>SUM(BG94:BH94)</f>
        <v>447.32</v>
      </c>
      <c r="BJ94" s="79">
        <v>247.32</v>
      </c>
      <c r="BK94" s="79">
        <v>284</v>
      </c>
      <c r="BL94" s="421">
        <f>SUM(BJ94:BK94)</f>
        <v>531.31999999999994</v>
      </c>
      <c r="BM94" s="421">
        <v>130.8638</v>
      </c>
      <c r="BN94" s="421">
        <v>104.8314</v>
      </c>
      <c r="BO94" s="387">
        <f t="shared" si="88"/>
        <v>235.6952</v>
      </c>
      <c r="BP94" s="79">
        <v>247.32</v>
      </c>
      <c r="BQ94" s="79">
        <v>220</v>
      </c>
      <c r="BR94" s="421">
        <f>SUM(BP94:BQ94)</f>
        <v>467.32</v>
      </c>
      <c r="BS94" s="471">
        <v>168</v>
      </c>
      <c r="BT94" s="471">
        <v>252</v>
      </c>
      <c r="BU94" s="387">
        <f t="shared" si="89"/>
        <v>420</v>
      </c>
      <c r="BV94" s="465">
        <v>200</v>
      </c>
      <c r="BW94" s="465">
        <v>300</v>
      </c>
      <c r="BX94" s="387">
        <f t="shared" si="90"/>
        <v>500</v>
      </c>
    </row>
    <row r="95" spans="1:77" ht="15.75" x14ac:dyDescent="0.25">
      <c r="A95" s="445" t="s">
        <v>194</v>
      </c>
      <c r="B95" s="33">
        <v>0</v>
      </c>
      <c r="C95" s="33">
        <v>0.2772</v>
      </c>
      <c r="D95" s="33">
        <v>0.2772</v>
      </c>
      <c r="E95" s="33">
        <v>0</v>
      </c>
      <c r="F95" s="33">
        <v>0.5</v>
      </c>
      <c r="G95" s="33">
        <v>0.5</v>
      </c>
      <c r="H95" s="33">
        <v>0.25</v>
      </c>
      <c r="I95" s="33">
        <v>0</v>
      </c>
      <c r="J95" s="33">
        <v>0.5</v>
      </c>
      <c r="K95" s="88">
        <v>0.5</v>
      </c>
      <c r="L95" s="94">
        <v>0.25</v>
      </c>
      <c r="M95" s="88">
        <v>0</v>
      </c>
      <c r="N95" s="88">
        <v>0.13039999999999999</v>
      </c>
      <c r="O95" s="88">
        <f t="shared" si="80"/>
        <v>0.13039999999999999</v>
      </c>
      <c r="P95" s="88"/>
      <c r="Q95" s="94">
        <v>0</v>
      </c>
      <c r="R95" s="94">
        <v>0.5</v>
      </c>
      <c r="S95" s="88">
        <v>0.5</v>
      </c>
      <c r="T95" s="94">
        <v>0.25</v>
      </c>
      <c r="U95" s="88">
        <v>0</v>
      </c>
      <c r="V95" s="88">
        <v>0.2</v>
      </c>
      <c r="W95" s="88">
        <f>V95+U95</f>
        <v>0.2</v>
      </c>
      <c r="X95" s="88">
        <v>0.1</v>
      </c>
      <c r="Y95" s="88">
        <v>0</v>
      </c>
      <c r="Z95" s="88">
        <v>0.1333</v>
      </c>
      <c r="AA95" s="88">
        <f>SUM(Y95:Z95)</f>
        <v>0.1333</v>
      </c>
      <c r="AB95" s="88"/>
      <c r="AC95" s="88">
        <v>0.1</v>
      </c>
      <c r="AD95" s="88">
        <v>0.1</v>
      </c>
      <c r="AE95" s="208">
        <f t="shared" si="81"/>
        <v>0.2</v>
      </c>
      <c r="AF95" s="75">
        <v>0.1</v>
      </c>
      <c r="AG95" s="75">
        <v>0.1</v>
      </c>
      <c r="AH95" s="208">
        <f t="shared" si="82"/>
        <v>0.2</v>
      </c>
      <c r="AI95" s="75">
        <v>3.61E-2</v>
      </c>
      <c r="AJ95" s="75">
        <v>0</v>
      </c>
      <c r="AK95" s="208">
        <f t="shared" si="83"/>
        <v>3.61E-2</v>
      </c>
      <c r="AL95" s="75">
        <v>0.1</v>
      </c>
      <c r="AM95" s="75">
        <v>0.1</v>
      </c>
      <c r="AN95" s="208">
        <f t="shared" si="84"/>
        <v>0.2</v>
      </c>
      <c r="AO95" s="75">
        <v>0.05</v>
      </c>
      <c r="AP95" s="75">
        <v>0.05</v>
      </c>
      <c r="AQ95" s="208">
        <f t="shared" si="85"/>
        <v>0.1</v>
      </c>
      <c r="AR95" s="208">
        <v>0</v>
      </c>
      <c r="AS95" s="208">
        <v>0</v>
      </c>
      <c r="AT95" s="208">
        <v>0</v>
      </c>
      <c r="AU95" s="75">
        <v>0.1</v>
      </c>
      <c r="AV95" s="75">
        <v>0.1</v>
      </c>
      <c r="AW95" s="208">
        <f t="shared" si="86"/>
        <v>0.2</v>
      </c>
      <c r="AX95" s="75">
        <v>0.1</v>
      </c>
      <c r="AY95" s="75">
        <v>0.1</v>
      </c>
      <c r="AZ95" s="208">
        <f t="shared" si="91"/>
        <v>0.2</v>
      </c>
      <c r="BA95" s="79">
        <v>0.03</v>
      </c>
      <c r="BB95" s="79">
        <v>0.03</v>
      </c>
      <c r="BC95" s="381">
        <f>SUM(BA95:BB95)</f>
        <v>0.06</v>
      </c>
      <c r="BD95" s="381">
        <v>0</v>
      </c>
      <c r="BE95" s="381">
        <v>0</v>
      </c>
      <c r="BF95" s="381">
        <v>0</v>
      </c>
      <c r="BG95" s="79">
        <v>0.03</v>
      </c>
      <c r="BH95" s="79">
        <v>0.03</v>
      </c>
      <c r="BI95" s="381">
        <f>SUM(BG95:BH95)</f>
        <v>0.06</v>
      </c>
      <c r="BJ95" s="79">
        <v>0.03</v>
      </c>
      <c r="BK95" s="79">
        <v>0.03</v>
      </c>
      <c r="BL95" s="421">
        <f>SUM(BJ95:BK95)</f>
        <v>0.06</v>
      </c>
      <c r="BM95" s="421">
        <v>1.8E-3</v>
      </c>
      <c r="BN95" s="421">
        <v>0</v>
      </c>
      <c r="BO95" s="387">
        <f t="shared" si="88"/>
        <v>1.8E-3</v>
      </c>
      <c r="BP95" s="79">
        <v>0.03</v>
      </c>
      <c r="BQ95" s="79">
        <v>0.03</v>
      </c>
      <c r="BR95" s="421">
        <f>SUM(BP95:BQ95)</f>
        <v>0.06</v>
      </c>
      <c r="BS95" s="471">
        <v>0.03</v>
      </c>
      <c r="BT95" s="471">
        <v>0</v>
      </c>
      <c r="BU95" s="387">
        <v>0.03</v>
      </c>
      <c r="BV95" s="465">
        <v>0.03</v>
      </c>
      <c r="BW95" s="465">
        <v>0</v>
      </c>
      <c r="BX95" s="387">
        <f t="shared" si="90"/>
        <v>0.03</v>
      </c>
    </row>
    <row r="96" spans="1:77" x14ac:dyDescent="0.25">
      <c r="A96" s="255" t="s">
        <v>52</v>
      </c>
      <c r="B96" s="33"/>
      <c r="C96" s="33"/>
      <c r="D96" s="33"/>
      <c r="E96" s="33"/>
      <c r="F96" s="33"/>
      <c r="G96" s="33"/>
      <c r="H96" s="33"/>
      <c r="I96" s="33"/>
      <c r="J96" s="33"/>
      <c r="K96" s="88">
        <v>0</v>
      </c>
      <c r="L96" s="94">
        <v>0</v>
      </c>
      <c r="M96" s="88">
        <v>0</v>
      </c>
      <c r="N96" s="88">
        <v>0</v>
      </c>
      <c r="O96" s="88">
        <v>0</v>
      </c>
      <c r="P96" s="88">
        <v>0</v>
      </c>
      <c r="Q96" s="94">
        <v>0</v>
      </c>
      <c r="R96" s="94">
        <v>0</v>
      </c>
      <c r="S96" s="88">
        <v>0</v>
      </c>
      <c r="T96" s="94">
        <v>0</v>
      </c>
      <c r="U96" s="88">
        <v>0</v>
      </c>
      <c r="V96" s="88">
        <v>0</v>
      </c>
      <c r="W96" s="88">
        <v>0</v>
      </c>
      <c r="X96" s="88">
        <v>0</v>
      </c>
      <c r="Y96" s="88">
        <v>0</v>
      </c>
      <c r="Z96" s="88">
        <v>0</v>
      </c>
      <c r="AA96" s="88">
        <v>0</v>
      </c>
      <c r="AB96" s="88"/>
      <c r="AC96" s="88">
        <v>0</v>
      </c>
      <c r="AD96" s="88">
        <v>0</v>
      </c>
      <c r="AE96" s="208">
        <f t="shared" si="81"/>
        <v>0</v>
      </c>
      <c r="AF96" s="75">
        <v>0</v>
      </c>
      <c r="AG96" s="75">
        <v>0</v>
      </c>
      <c r="AH96" s="208">
        <f t="shared" si="82"/>
        <v>0</v>
      </c>
      <c r="AI96" s="75">
        <v>0</v>
      </c>
      <c r="AJ96" s="75">
        <v>0</v>
      </c>
      <c r="AK96" s="208">
        <f t="shared" si="83"/>
        <v>0</v>
      </c>
      <c r="AL96" s="75">
        <v>0</v>
      </c>
      <c r="AM96" s="75">
        <v>0</v>
      </c>
      <c r="AN96" s="208">
        <f t="shared" si="84"/>
        <v>0</v>
      </c>
      <c r="AO96" s="75">
        <v>0</v>
      </c>
      <c r="AP96" s="75">
        <v>0</v>
      </c>
      <c r="AQ96" s="208">
        <f t="shared" si="85"/>
        <v>0</v>
      </c>
      <c r="AR96" s="75">
        <v>0</v>
      </c>
      <c r="AS96" s="75">
        <v>0</v>
      </c>
      <c r="AT96" s="208">
        <v>0</v>
      </c>
      <c r="AU96" s="75">
        <v>0</v>
      </c>
      <c r="AV96" s="75">
        <v>0</v>
      </c>
      <c r="AW96" s="208">
        <f t="shared" si="86"/>
        <v>0</v>
      </c>
      <c r="AX96" s="75">
        <v>0</v>
      </c>
      <c r="AY96" s="75">
        <v>0</v>
      </c>
      <c r="AZ96" s="208">
        <f t="shared" si="91"/>
        <v>0</v>
      </c>
      <c r="BA96" s="75">
        <v>0</v>
      </c>
      <c r="BB96" s="75">
        <v>0</v>
      </c>
      <c r="BC96" s="366">
        <v>0</v>
      </c>
      <c r="BD96" s="75">
        <v>0</v>
      </c>
      <c r="BE96" s="75">
        <v>0</v>
      </c>
      <c r="BF96" s="366">
        <v>0</v>
      </c>
      <c r="BG96" s="75">
        <v>0</v>
      </c>
      <c r="BH96" s="75">
        <v>0</v>
      </c>
      <c r="BI96" s="366">
        <v>0</v>
      </c>
      <c r="BJ96" s="75">
        <v>0</v>
      </c>
      <c r="BK96" s="75">
        <v>0</v>
      </c>
      <c r="BL96" s="366">
        <v>0</v>
      </c>
      <c r="BM96" s="459"/>
      <c r="BN96" s="459"/>
      <c r="BO96" s="468">
        <f t="shared" si="88"/>
        <v>0</v>
      </c>
      <c r="BP96" s="460">
        <v>0</v>
      </c>
      <c r="BQ96" s="460">
        <v>0</v>
      </c>
      <c r="BR96" s="459">
        <v>0</v>
      </c>
      <c r="BS96" s="462"/>
      <c r="BT96" s="462"/>
      <c r="BU96" s="468">
        <f t="shared" si="89"/>
        <v>0</v>
      </c>
      <c r="BV96" s="462"/>
      <c r="BW96" s="462"/>
      <c r="BX96" s="468">
        <f t="shared" si="90"/>
        <v>0</v>
      </c>
    </row>
    <row r="97" spans="1:76" x14ac:dyDescent="0.25">
      <c r="A97" s="255" t="s">
        <v>53</v>
      </c>
      <c r="B97" s="33"/>
      <c r="C97" s="33"/>
      <c r="D97" s="33"/>
      <c r="E97" s="33"/>
      <c r="F97" s="33"/>
      <c r="G97" s="33"/>
      <c r="H97" s="33"/>
      <c r="I97" s="33"/>
      <c r="J97" s="33"/>
      <c r="K97" s="88">
        <v>0</v>
      </c>
      <c r="L97" s="94">
        <v>0</v>
      </c>
      <c r="M97" s="88">
        <v>0</v>
      </c>
      <c r="N97" s="88">
        <v>0</v>
      </c>
      <c r="O97" s="88">
        <v>0</v>
      </c>
      <c r="P97" s="88">
        <v>0</v>
      </c>
      <c r="Q97" s="94">
        <v>0</v>
      </c>
      <c r="R97" s="94">
        <v>0</v>
      </c>
      <c r="S97" s="88">
        <v>0</v>
      </c>
      <c r="T97" s="94">
        <v>0</v>
      </c>
      <c r="U97" s="88">
        <v>0</v>
      </c>
      <c r="V97" s="88">
        <v>0</v>
      </c>
      <c r="W97" s="88">
        <v>0</v>
      </c>
      <c r="X97" s="88">
        <v>0</v>
      </c>
      <c r="Y97" s="88"/>
      <c r="Z97" s="88">
        <v>0</v>
      </c>
      <c r="AA97" s="88">
        <v>0</v>
      </c>
      <c r="AB97" s="88"/>
      <c r="AC97" s="88">
        <v>0</v>
      </c>
      <c r="AD97" s="88">
        <v>0</v>
      </c>
      <c r="AE97" s="208">
        <f t="shared" si="81"/>
        <v>0</v>
      </c>
      <c r="AF97" s="75">
        <v>0</v>
      </c>
      <c r="AG97" s="75">
        <v>0</v>
      </c>
      <c r="AH97" s="208">
        <f t="shared" si="82"/>
        <v>0</v>
      </c>
      <c r="AI97" s="75">
        <v>0</v>
      </c>
      <c r="AJ97" s="75">
        <v>0</v>
      </c>
      <c r="AK97" s="208">
        <f t="shared" si="83"/>
        <v>0</v>
      </c>
      <c r="AL97" s="75">
        <v>0</v>
      </c>
      <c r="AM97" s="75">
        <v>0</v>
      </c>
      <c r="AN97" s="208">
        <f t="shared" si="84"/>
        <v>0</v>
      </c>
      <c r="AO97" s="75">
        <v>0</v>
      </c>
      <c r="AP97" s="75">
        <v>0</v>
      </c>
      <c r="AQ97" s="208">
        <f t="shared" si="85"/>
        <v>0</v>
      </c>
      <c r="AR97" s="75">
        <v>0</v>
      </c>
      <c r="AS97" s="75">
        <v>0</v>
      </c>
      <c r="AT97" s="208">
        <v>0</v>
      </c>
      <c r="AU97" s="75">
        <v>0</v>
      </c>
      <c r="AV97" s="75">
        <v>0</v>
      </c>
      <c r="AW97" s="208">
        <f t="shared" si="86"/>
        <v>0</v>
      </c>
      <c r="AX97" s="75">
        <v>0</v>
      </c>
      <c r="AY97" s="75">
        <v>0</v>
      </c>
      <c r="AZ97" s="208">
        <f t="shared" si="91"/>
        <v>0</v>
      </c>
      <c r="BA97" s="75">
        <v>0</v>
      </c>
      <c r="BB97" s="75">
        <v>0</v>
      </c>
      <c r="BC97" s="366">
        <v>0</v>
      </c>
      <c r="BD97" s="75">
        <v>0</v>
      </c>
      <c r="BE97" s="75">
        <v>0</v>
      </c>
      <c r="BF97" s="366">
        <v>0</v>
      </c>
      <c r="BG97" s="75">
        <v>0</v>
      </c>
      <c r="BH97" s="75">
        <v>0</v>
      </c>
      <c r="BI97" s="366">
        <v>0</v>
      </c>
      <c r="BJ97" s="75">
        <v>0</v>
      </c>
      <c r="BK97" s="75">
        <v>0</v>
      </c>
      <c r="BL97" s="366">
        <v>0</v>
      </c>
      <c r="BM97" s="459"/>
      <c r="BN97" s="459"/>
      <c r="BO97" s="468">
        <f t="shared" si="88"/>
        <v>0</v>
      </c>
      <c r="BP97" s="460">
        <v>0</v>
      </c>
      <c r="BQ97" s="460">
        <v>0</v>
      </c>
      <c r="BR97" s="459">
        <v>0</v>
      </c>
      <c r="BS97" s="462"/>
      <c r="BT97" s="462"/>
      <c r="BU97" s="468">
        <f t="shared" si="89"/>
        <v>0</v>
      </c>
      <c r="BV97" s="462"/>
      <c r="BW97" s="462"/>
      <c r="BX97" s="468">
        <f t="shared" si="90"/>
        <v>0</v>
      </c>
    </row>
    <row r="98" spans="1:76" x14ac:dyDescent="0.25">
      <c r="A98" s="433" t="s">
        <v>54</v>
      </c>
      <c r="B98" s="33"/>
      <c r="C98" s="33"/>
      <c r="D98" s="33"/>
      <c r="E98" s="33"/>
      <c r="F98" s="33"/>
      <c r="G98" s="33"/>
      <c r="H98" s="33"/>
      <c r="I98" s="33"/>
      <c r="J98" s="33"/>
      <c r="K98" s="88">
        <v>0</v>
      </c>
      <c r="L98" s="94">
        <v>0</v>
      </c>
      <c r="M98" s="88">
        <v>0</v>
      </c>
      <c r="N98" s="88">
        <v>0</v>
      </c>
      <c r="O98" s="88">
        <v>0</v>
      </c>
      <c r="P98" s="88">
        <v>0</v>
      </c>
      <c r="Q98" s="94">
        <v>0</v>
      </c>
      <c r="R98" s="94">
        <v>0</v>
      </c>
      <c r="S98" s="88">
        <v>0</v>
      </c>
      <c r="T98" s="94">
        <v>0</v>
      </c>
      <c r="U98" s="88">
        <v>0</v>
      </c>
      <c r="V98" s="88">
        <v>0</v>
      </c>
      <c r="W98" s="88">
        <v>0</v>
      </c>
      <c r="X98" s="88">
        <v>0</v>
      </c>
      <c r="Y98" s="88"/>
      <c r="Z98" s="88">
        <v>0</v>
      </c>
      <c r="AA98" s="88">
        <v>0</v>
      </c>
      <c r="AB98" s="88"/>
      <c r="AC98" s="88">
        <v>0</v>
      </c>
      <c r="AD98" s="88">
        <v>0</v>
      </c>
      <c r="AE98" s="208">
        <f t="shared" si="81"/>
        <v>0</v>
      </c>
      <c r="AF98" s="75"/>
      <c r="AG98" s="75"/>
      <c r="AH98" s="208">
        <f t="shared" si="82"/>
        <v>0</v>
      </c>
      <c r="AI98" s="75">
        <v>0</v>
      </c>
      <c r="AJ98" s="75">
        <v>0</v>
      </c>
      <c r="AK98" s="208">
        <f t="shared" si="83"/>
        <v>0</v>
      </c>
      <c r="AL98" s="75"/>
      <c r="AM98" s="75"/>
      <c r="AN98" s="208">
        <f t="shared" si="84"/>
        <v>0</v>
      </c>
      <c r="AO98" s="75">
        <v>0</v>
      </c>
      <c r="AP98" s="75">
        <v>0</v>
      </c>
      <c r="AQ98" s="208">
        <f t="shared" si="85"/>
        <v>0</v>
      </c>
      <c r="AR98" s="75">
        <v>0</v>
      </c>
      <c r="AS98" s="75">
        <v>0</v>
      </c>
      <c r="AT98" s="208">
        <v>0</v>
      </c>
      <c r="AU98" s="75">
        <v>0</v>
      </c>
      <c r="AV98" s="75">
        <v>0</v>
      </c>
      <c r="AW98" s="208">
        <f t="shared" si="86"/>
        <v>0</v>
      </c>
      <c r="AX98" s="75">
        <v>0</v>
      </c>
      <c r="AY98" s="75">
        <v>0</v>
      </c>
      <c r="AZ98" s="208">
        <f t="shared" si="91"/>
        <v>0</v>
      </c>
      <c r="BA98" s="75">
        <v>0</v>
      </c>
      <c r="BB98" s="75">
        <v>0</v>
      </c>
      <c r="BC98" s="366">
        <v>0</v>
      </c>
      <c r="BD98" s="75">
        <v>0</v>
      </c>
      <c r="BE98" s="75">
        <v>0</v>
      </c>
      <c r="BF98" s="366">
        <v>0</v>
      </c>
      <c r="BG98" s="75">
        <v>0</v>
      </c>
      <c r="BH98" s="75">
        <v>0</v>
      </c>
      <c r="BI98" s="366">
        <v>0</v>
      </c>
      <c r="BJ98" s="75">
        <v>0</v>
      </c>
      <c r="BK98" s="75">
        <v>0</v>
      </c>
      <c r="BL98" s="366">
        <v>0</v>
      </c>
      <c r="BM98" s="459"/>
      <c r="BN98" s="459"/>
      <c r="BO98" s="468">
        <f t="shared" si="88"/>
        <v>0</v>
      </c>
      <c r="BP98" s="460">
        <v>0</v>
      </c>
      <c r="BQ98" s="460">
        <v>0</v>
      </c>
      <c r="BR98" s="459">
        <v>0</v>
      </c>
      <c r="BS98" s="462"/>
      <c r="BT98" s="462"/>
      <c r="BU98" s="468">
        <f t="shared" si="89"/>
        <v>0</v>
      </c>
      <c r="BV98" s="462"/>
      <c r="BW98" s="462"/>
      <c r="BX98" s="468">
        <f t="shared" si="90"/>
        <v>0</v>
      </c>
    </row>
    <row r="99" spans="1:76" x14ac:dyDescent="0.25">
      <c r="A99" s="434" t="s">
        <v>56</v>
      </c>
      <c r="B99" s="33"/>
      <c r="C99" s="33"/>
      <c r="D99" s="33"/>
      <c r="E99" s="33"/>
      <c r="F99" s="33"/>
      <c r="G99" s="33"/>
      <c r="H99" s="33"/>
      <c r="I99" s="33"/>
      <c r="J99" s="55"/>
      <c r="K99" s="90"/>
      <c r="L99" s="93">
        <v>0</v>
      </c>
      <c r="M99" s="90"/>
      <c r="N99" s="90"/>
      <c r="O99" s="90"/>
      <c r="P99" s="90"/>
      <c r="Q99" s="93">
        <v>0</v>
      </c>
      <c r="R99" s="93">
        <v>0</v>
      </c>
      <c r="S99" s="90"/>
      <c r="T99" s="93">
        <v>0</v>
      </c>
      <c r="U99" s="90"/>
      <c r="V99" s="90"/>
      <c r="W99" s="90"/>
      <c r="X99" s="90"/>
      <c r="Y99" s="90"/>
      <c r="Z99" s="90"/>
      <c r="AA99" s="90"/>
      <c r="AB99" s="90"/>
      <c r="AC99" s="90"/>
      <c r="AD99" s="90"/>
      <c r="AE99" s="214"/>
      <c r="AH99" s="208"/>
      <c r="AK99" s="208"/>
      <c r="AN99" s="208"/>
      <c r="AQ99" s="208"/>
      <c r="AR99" s="214"/>
      <c r="AS99" s="214"/>
      <c r="AT99" s="214"/>
      <c r="AW99" s="208"/>
      <c r="AZ99" s="208"/>
    </row>
    <row r="100" spans="1:76" x14ac:dyDescent="0.25">
      <c r="A100" s="254" t="s">
        <v>57</v>
      </c>
      <c r="B100" s="33"/>
      <c r="C100" s="33"/>
      <c r="D100" s="33"/>
      <c r="E100" s="33"/>
      <c r="F100" s="33"/>
      <c r="G100" s="33"/>
      <c r="H100" s="33"/>
      <c r="I100" s="33"/>
      <c r="J100" s="55"/>
      <c r="K100" s="90"/>
      <c r="L100" s="93">
        <v>0</v>
      </c>
      <c r="M100" s="90"/>
      <c r="N100" s="90"/>
      <c r="O100" s="90"/>
      <c r="P100" s="90"/>
      <c r="Q100" s="93">
        <v>0</v>
      </c>
      <c r="R100" s="93">
        <v>0</v>
      </c>
      <c r="S100" s="90"/>
      <c r="T100" s="93">
        <v>0</v>
      </c>
      <c r="U100" s="90"/>
      <c r="V100" s="90"/>
      <c r="W100" s="90"/>
      <c r="X100" s="90"/>
      <c r="Y100" s="90"/>
      <c r="Z100" s="90"/>
      <c r="AA100" s="90"/>
      <c r="AB100" s="90"/>
      <c r="AC100" s="90"/>
      <c r="AD100" s="90"/>
      <c r="AE100" s="214"/>
      <c r="AH100" s="208"/>
      <c r="AK100" s="208"/>
      <c r="AN100" s="208"/>
      <c r="AQ100" s="208"/>
      <c r="AR100" s="214"/>
      <c r="AS100" s="214"/>
      <c r="AT100" s="214"/>
      <c r="AW100" s="208"/>
      <c r="AZ100" s="208"/>
    </row>
    <row r="101" spans="1:76" x14ac:dyDescent="0.25">
      <c r="A101" s="255" t="s">
        <v>58</v>
      </c>
      <c r="B101" s="33">
        <v>19.575600000000001</v>
      </c>
      <c r="C101" s="33">
        <v>0.38190000000000002</v>
      </c>
      <c r="D101" s="33">
        <v>19.9575</v>
      </c>
      <c r="E101" s="33">
        <v>18.943100000000001</v>
      </c>
      <c r="F101" s="33">
        <v>0.46110000000000001</v>
      </c>
      <c r="G101" s="33">
        <v>19.404199999999999</v>
      </c>
      <c r="H101" s="33">
        <v>0</v>
      </c>
      <c r="I101" s="33">
        <v>23.828099999999999</v>
      </c>
      <c r="J101" s="33">
        <v>0.56969999999999998</v>
      </c>
      <c r="K101" s="88">
        <v>24.3978</v>
      </c>
      <c r="L101" s="94">
        <v>0</v>
      </c>
      <c r="M101" s="88">
        <v>23.045400000000001</v>
      </c>
      <c r="N101" s="88">
        <v>0.50329999999999997</v>
      </c>
      <c r="O101" s="88">
        <f t="shared" si="80"/>
        <v>23.5487</v>
      </c>
      <c r="P101" s="88"/>
      <c r="Q101" s="94">
        <v>34.688099999999999</v>
      </c>
      <c r="R101" s="94">
        <v>2.9859</v>
      </c>
      <c r="S101" s="88">
        <v>37.673999999999999</v>
      </c>
      <c r="T101" s="94">
        <v>0</v>
      </c>
      <c r="U101" s="88">
        <v>36.299999999999997</v>
      </c>
      <c r="V101" s="88">
        <v>2.6869999999999998</v>
      </c>
      <c r="W101" s="88">
        <f>V101+U101</f>
        <v>38.986999999999995</v>
      </c>
      <c r="X101" s="88">
        <v>0</v>
      </c>
      <c r="Y101" s="88">
        <v>30.684899999999999</v>
      </c>
      <c r="Z101" s="88">
        <v>1.9453</v>
      </c>
      <c r="AA101" s="88">
        <f>SUM(Y101:Z101)</f>
        <v>32.630200000000002</v>
      </c>
      <c r="AB101" s="88"/>
      <c r="AC101" s="88">
        <v>3.4184999999999999</v>
      </c>
      <c r="AD101" s="88">
        <v>0</v>
      </c>
      <c r="AE101" s="208">
        <f t="shared" ref="AE101:AE111" si="92">AD101+AC101</f>
        <v>3.4184999999999999</v>
      </c>
      <c r="AF101" s="75">
        <v>2.8384999999999998</v>
      </c>
      <c r="AG101" s="75">
        <v>0</v>
      </c>
      <c r="AH101" s="208">
        <f t="shared" si="82"/>
        <v>2.8384999999999998</v>
      </c>
      <c r="AI101" s="75">
        <v>2.5337999999999998</v>
      </c>
      <c r="AJ101" s="75">
        <v>0</v>
      </c>
      <c r="AK101" s="208">
        <f t="shared" si="83"/>
        <v>2.5337999999999998</v>
      </c>
      <c r="AL101" s="75">
        <v>44.071599999999997</v>
      </c>
      <c r="AM101" s="75">
        <v>0</v>
      </c>
      <c r="AN101" s="208">
        <f t="shared" si="84"/>
        <v>44.071599999999997</v>
      </c>
      <c r="AO101" s="75">
        <v>40.351100000000002</v>
      </c>
      <c r="AP101" s="75">
        <v>0</v>
      </c>
      <c r="AQ101" s="208">
        <f t="shared" si="85"/>
        <v>40.351100000000002</v>
      </c>
      <c r="AR101" s="208">
        <v>38.091099999999997</v>
      </c>
      <c r="AS101" s="208">
        <v>0</v>
      </c>
      <c r="AT101" s="208">
        <f>SUM(AR101:AS101)</f>
        <v>38.091099999999997</v>
      </c>
      <c r="AU101" s="75">
        <v>43.409599999999998</v>
      </c>
      <c r="AV101" s="75">
        <v>0</v>
      </c>
      <c r="AW101" s="208">
        <f t="shared" si="86"/>
        <v>43.409599999999998</v>
      </c>
      <c r="AX101" s="75">
        <v>43.409599999999998</v>
      </c>
      <c r="AY101" s="75">
        <v>0</v>
      </c>
      <c r="AZ101" s="208">
        <f t="shared" ref="AZ101:AZ107" si="93">AX101+AY101</f>
        <v>43.409599999999998</v>
      </c>
      <c r="BA101" s="317">
        <v>41.448500000000003</v>
      </c>
      <c r="BB101" s="355">
        <v>0</v>
      </c>
      <c r="BC101" s="380">
        <f>SUM(BA101:BB101)</f>
        <v>41.448500000000003</v>
      </c>
      <c r="BD101" s="380">
        <v>37.412700000000001</v>
      </c>
      <c r="BE101" s="380">
        <v>0</v>
      </c>
      <c r="BF101" s="380">
        <f>SUM(BD101:BE101)</f>
        <v>37.412700000000001</v>
      </c>
      <c r="BG101" s="355">
        <v>39.267600000000002</v>
      </c>
      <c r="BH101" s="355">
        <v>0</v>
      </c>
      <c r="BI101" s="380">
        <f>SUM(BG101:BH101)</f>
        <v>39.267600000000002</v>
      </c>
      <c r="BJ101" s="355">
        <v>26.430099999999999</v>
      </c>
      <c r="BK101" s="355">
        <v>0</v>
      </c>
      <c r="BL101" s="387">
        <f>SUM(BJ101:BK101)</f>
        <v>26.430099999999999</v>
      </c>
      <c r="BM101" s="387">
        <v>24.0718</v>
      </c>
      <c r="BN101" s="387">
        <v>0</v>
      </c>
      <c r="BO101" s="387">
        <f>SUM(BM101:BN101)</f>
        <v>24.0718</v>
      </c>
      <c r="BP101" s="355">
        <v>38.070099999999996</v>
      </c>
      <c r="BQ101" s="355">
        <v>0</v>
      </c>
      <c r="BR101" s="387">
        <f>SUM(BP101:BQ101)</f>
        <v>38.070099999999996</v>
      </c>
      <c r="BS101" s="387">
        <v>27.934999999999999</v>
      </c>
      <c r="BT101" s="387">
        <v>0</v>
      </c>
      <c r="BU101" s="387">
        <f>SUM(BS101:BT101)</f>
        <v>27.934999999999999</v>
      </c>
      <c r="BV101" s="387">
        <v>32.160200000000003</v>
      </c>
      <c r="BW101" s="387">
        <v>0</v>
      </c>
      <c r="BX101" s="387">
        <f>SUM(BV101:BW101)</f>
        <v>32.160200000000003</v>
      </c>
    </row>
    <row r="102" spans="1:76" x14ac:dyDescent="0.25">
      <c r="A102" s="255" t="s">
        <v>59</v>
      </c>
      <c r="B102" s="33">
        <v>4.1020000000000003</v>
      </c>
      <c r="C102" s="33">
        <v>0</v>
      </c>
      <c r="D102" s="33">
        <v>4.1020000000000003</v>
      </c>
      <c r="E102" s="33">
        <v>7.7640000000000002</v>
      </c>
      <c r="F102" s="33">
        <v>0</v>
      </c>
      <c r="G102" s="33">
        <v>7.7640000000000002</v>
      </c>
      <c r="H102" s="33">
        <v>0</v>
      </c>
      <c r="I102" s="33">
        <v>4.7606999999999999</v>
      </c>
      <c r="J102" s="33">
        <v>0</v>
      </c>
      <c r="K102" s="88">
        <v>4.7606999999999999</v>
      </c>
      <c r="L102" s="94">
        <v>0</v>
      </c>
      <c r="M102" s="88">
        <v>4.4892000000000003</v>
      </c>
      <c r="N102" s="88">
        <v>0</v>
      </c>
      <c r="O102" s="88">
        <f t="shared" si="80"/>
        <v>4.4892000000000003</v>
      </c>
      <c r="P102" s="88"/>
      <c r="Q102" s="94">
        <v>0</v>
      </c>
      <c r="R102" s="94">
        <v>0</v>
      </c>
      <c r="S102" s="88">
        <v>0</v>
      </c>
      <c r="T102" s="94">
        <v>0</v>
      </c>
      <c r="U102" s="88">
        <v>0</v>
      </c>
      <c r="V102" s="88">
        <v>0</v>
      </c>
      <c r="W102" s="88">
        <v>0</v>
      </c>
      <c r="X102" s="88">
        <v>0</v>
      </c>
      <c r="Y102" s="88"/>
      <c r="Z102" s="88"/>
      <c r="AA102" s="88"/>
      <c r="AB102" s="88"/>
      <c r="AC102" s="88">
        <v>0</v>
      </c>
      <c r="AD102" s="88">
        <v>0</v>
      </c>
      <c r="AE102" s="208">
        <f t="shared" si="92"/>
        <v>0</v>
      </c>
      <c r="AF102" s="75"/>
      <c r="AG102" s="75"/>
      <c r="AH102" s="208">
        <f t="shared" si="82"/>
        <v>0</v>
      </c>
      <c r="AI102" s="75">
        <v>0</v>
      </c>
      <c r="AJ102" s="75">
        <v>0</v>
      </c>
      <c r="AK102" s="208">
        <f t="shared" si="83"/>
        <v>0</v>
      </c>
      <c r="AL102" s="75"/>
      <c r="AM102" s="75"/>
      <c r="AN102" s="208">
        <f t="shared" si="84"/>
        <v>0</v>
      </c>
      <c r="AO102" s="75">
        <v>0</v>
      </c>
      <c r="AP102" s="75">
        <v>0</v>
      </c>
      <c r="AQ102" s="208">
        <f t="shared" si="85"/>
        <v>0</v>
      </c>
      <c r="AR102" s="75">
        <v>0</v>
      </c>
      <c r="AS102" s="75">
        <v>0</v>
      </c>
      <c r="AT102" s="208">
        <v>0</v>
      </c>
      <c r="AU102" s="75">
        <v>0</v>
      </c>
      <c r="AV102" s="75">
        <v>0</v>
      </c>
      <c r="AW102" s="208">
        <f t="shared" si="86"/>
        <v>0</v>
      </c>
      <c r="AX102" s="75">
        <v>0</v>
      </c>
      <c r="AY102" s="75">
        <v>0</v>
      </c>
      <c r="AZ102" s="208">
        <f t="shared" si="93"/>
        <v>0</v>
      </c>
      <c r="BA102" s="75">
        <v>0</v>
      </c>
      <c r="BB102" s="75">
        <v>0</v>
      </c>
      <c r="BC102" s="366">
        <v>0</v>
      </c>
      <c r="BD102" s="75">
        <v>0</v>
      </c>
      <c r="BE102" s="75">
        <v>0</v>
      </c>
      <c r="BF102" s="366">
        <v>0</v>
      </c>
      <c r="BG102" s="75">
        <v>0</v>
      </c>
      <c r="BH102" s="75">
        <v>0</v>
      </c>
      <c r="BI102" s="366">
        <v>0</v>
      </c>
      <c r="BJ102" s="75">
        <v>0</v>
      </c>
      <c r="BK102" s="75">
        <v>0</v>
      </c>
      <c r="BL102" s="366">
        <v>0</v>
      </c>
      <c r="BM102" s="459"/>
      <c r="BN102" s="459"/>
      <c r="BO102" s="468">
        <f t="shared" ref="BO102:BO107" si="94">SUM(BM102:BN102)</f>
        <v>0</v>
      </c>
      <c r="BP102" s="460">
        <v>0</v>
      </c>
      <c r="BQ102" s="460">
        <v>0</v>
      </c>
      <c r="BR102" s="459">
        <v>0</v>
      </c>
      <c r="BS102" s="462"/>
      <c r="BT102" s="462"/>
      <c r="BU102" s="468">
        <f t="shared" ref="BU102:BU106" si="95">SUM(BS102:BT102)</f>
        <v>0</v>
      </c>
      <c r="BV102" s="462"/>
      <c r="BW102" s="462"/>
      <c r="BX102" s="468">
        <f t="shared" ref="BX102:BX106" si="96">SUM(BV102:BW102)</f>
        <v>0</v>
      </c>
    </row>
    <row r="103" spans="1:76" x14ac:dyDescent="0.25">
      <c r="A103" s="255" t="s">
        <v>60</v>
      </c>
      <c r="B103" s="33">
        <v>0.79169999999999996</v>
      </c>
      <c r="C103" s="33">
        <v>0</v>
      </c>
      <c r="D103" s="33">
        <v>0.79169999999999996</v>
      </c>
      <c r="E103" s="33">
        <v>0.80210000000000004</v>
      </c>
      <c r="F103" s="33">
        <v>0</v>
      </c>
      <c r="G103" s="33">
        <v>0.80210000000000004</v>
      </c>
      <c r="H103" s="33">
        <v>0</v>
      </c>
      <c r="I103" s="33">
        <v>0.68769999999999998</v>
      </c>
      <c r="J103" s="33">
        <v>0</v>
      </c>
      <c r="K103" s="88">
        <v>0.68769999999999998</v>
      </c>
      <c r="L103" s="94">
        <v>0</v>
      </c>
      <c r="M103" s="88">
        <v>0.67989999999999995</v>
      </c>
      <c r="N103" s="88">
        <v>0</v>
      </c>
      <c r="O103" s="88">
        <f t="shared" si="80"/>
        <v>0.67989999999999995</v>
      </c>
      <c r="P103" s="88"/>
      <c r="Q103" s="94">
        <v>0</v>
      </c>
      <c r="R103" s="94">
        <v>0</v>
      </c>
      <c r="S103" s="88">
        <v>0</v>
      </c>
      <c r="T103" s="94">
        <v>0</v>
      </c>
      <c r="U103" s="88">
        <v>0</v>
      </c>
      <c r="V103" s="88">
        <v>0</v>
      </c>
      <c r="W103" s="88">
        <v>0</v>
      </c>
      <c r="X103" s="88">
        <v>0</v>
      </c>
      <c r="Y103" s="88"/>
      <c r="Z103" s="88"/>
      <c r="AA103" s="88"/>
      <c r="AB103" s="88"/>
      <c r="AC103" s="88">
        <v>0</v>
      </c>
      <c r="AD103" s="88">
        <v>0</v>
      </c>
      <c r="AE103" s="208">
        <f t="shared" si="92"/>
        <v>0</v>
      </c>
      <c r="AF103" s="75"/>
      <c r="AG103" s="75"/>
      <c r="AH103" s="208">
        <f t="shared" si="82"/>
        <v>0</v>
      </c>
      <c r="AI103" s="75">
        <v>0</v>
      </c>
      <c r="AJ103" s="75">
        <v>0</v>
      </c>
      <c r="AK103" s="208">
        <f t="shared" si="83"/>
        <v>0</v>
      </c>
      <c r="AL103" s="75"/>
      <c r="AM103" s="75"/>
      <c r="AN103" s="208">
        <f t="shared" si="84"/>
        <v>0</v>
      </c>
      <c r="AO103" s="75">
        <v>0</v>
      </c>
      <c r="AP103" s="75">
        <v>0</v>
      </c>
      <c r="AQ103" s="208">
        <f t="shared" si="85"/>
        <v>0</v>
      </c>
      <c r="AR103" s="75">
        <v>0</v>
      </c>
      <c r="AS103" s="75">
        <v>0</v>
      </c>
      <c r="AT103" s="208">
        <v>0</v>
      </c>
      <c r="AU103" s="75">
        <v>0</v>
      </c>
      <c r="AV103" s="75">
        <v>0</v>
      </c>
      <c r="AW103" s="208">
        <f t="shared" si="86"/>
        <v>0</v>
      </c>
      <c r="AX103" s="75">
        <v>0</v>
      </c>
      <c r="AY103" s="75">
        <v>0</v>
      </c>
      <c r="AZ103" s="208">
        <f t="shared" si="93"/>
        <v>0</v>
      </c>
      <c r="BA103" s="75">
        <v>0</v>
      </c>
      <c r="BB103" s="75">
        <v>0</v>
      </c>
      <c r="BC103" s="366">
        <v>0</v>
      </c>
      <c r="BD103" s="75">
        <v>0</v>
      </c>
      <c r="BE103" s="75">
        <v>0</v>
      </c>
      <c r="BF103" s="366">
        <v>0</v>
      </c>
      <c r="BG103" s="75">
        <v>0</v>
      </c>
      <c r="BH103" s="75">
        <v>0</v>
      </c>
      <c r="BI103" s="366">
        <v>0</v>
      </c>
      <c r="BJ103" s="75">
        <v>0</v>
      </c>
      <c r="BK103" s="75">
        <v>0</v>
      </c>
      <c r="BL103" s="366">
        <v>0</v>
      </c>
      <c r="BM103" s="459"/>
      <c r="BN103" s="459"/>
      <c r="BO103" s="468">
        <f t="shared" si="94"/>
        <v>0</v>
      </c>
      <c r="BP103" s="460">
        <v>0</v>
      </c>
      <c r="BQ103" s="460">
        <v>0</v>
      </c>
      <c r="BR103" s="459">
        <v>0</v>
      </c>
      <c r="BS103" s="462"/>
      <c r="BT103" s="462"/>
      <c r="BU103" s="468">
        <f t="shared" si="95"/>
        <v>0</v>
      </c>
      <c r="BV103" s="462"/>
      <c r="BW103" s="462"/>
      <c r="BX103" s="468">
        <f t="shared" si="96"/>
        <v>0</v>
      </c>
    </row>
    <row r="104" spans="1:76" x14ac:dyDescent="0.25">
      <c r="A104" s="255" t="s">
        <v>61</v>
      </c>
      <c r="B104" s="33">
        <v>1.3623000000000001</v>
      </c>
      <c r="C104" s="33">
        <v>0</v>
      </c>
      <c r="D104" s="33">
        <v>1.3623000000000001</v>
      </c>
      <c r="E104" s="33">
        <v>1.4</v>
      </c>
      <c r="F104" s="33">
        <v>0</v>
      </c>
      <c r="G104" s="33">
        <v>1.4</v>
      </c>
      <c r="H104" s="33">
        <v>0</v>
      </c>
      <c r="I104" s="33">
        <v>1.76</v>
      </c>
      <c r="J104" s="33">
        <v>0</v>
      </c>
      <c r="K104" s="88">
        <v>1.76</v>
      </c>
      <c r="L104" s="94">
        <v>0</v>
      </c>
      <c r="M104" s="88">
        <v>1.6808000000000001</v>
      </c>
      <c r="N104" s="88">
        <v>0</v>
      </c>
      <c r="O104" s="88">
        <f t="shared" si="80"/>
        <v>1.6808000000000001</v>
      </c>
      <c r="P104" s="88"/>
      <c r="Q104" s="94">
        <v>0</v>
      </c>
      <c r="R104" s="94">
        <v>0</v>
      </c>
      <c r="S104" s="88">
        <v>0</v>
      </c>
      <c r="T104" s="94">
        <v>0</v>
      </c>
      <c r="U104" s="88">
        <v>0</v>
      </c>
      <c r="V104" s="88">
        <v>0</v>
      </c>
      <c r="W104" s="88">
        <v>0</v>
      </c>
      <c r="X104" s="88">
        <v>0</v>
      </c>
      <c r="Y104" s="88"/>
      <c r="Z104" s="88"/>
      <c r="AA104" s="88"/>
      <c r="AB104" s="88"/>
      <c r="AC104" s="88">
        <v>0</v>
      </c>
      <c r="AD104" s="88">
        <v>0</v>
      </c>
      <c r="AE104" s="208">
        <f t="shared" si="92"/>
        <v>0</v>
      </c>
      <c r="AF104" s="75">
        <v>0</v>
      </c>
      <c r="AG104" s="75">
        <v>0</v>
      </c>
      <c r="AH104" s="208">
        <f t="shared" si="82"/>
        <v>0</v>
      </c>
      <c r="AI104" s="75">
        <v>0</v>
      </c>
      <c r="AJ104" s="75">
        <v>0</v>
      </c>
      <c r="AK104" s="208">
        <f t="shared" si="83"/>
        <v>0</v>
      </c>
      <c r="AL104" s="75">
        <v>0</v>
      </c>
      <c r="AM104" s="75">
        <v>0</v>
      </c>
      <c r="AN104" s="208">
        <f t="shared" si="84"/>
        <v>0</v>
      </c>
      <c r="AO104" s="75">
        <v>0</v>
      </c>
      <c r="AP104" s="75">
        <v>0</v>
      </c>
      <c r="AQ104" s="208">
        <f t="shared" si="85"/>
        <v>0</v>
      </c>
      <c r="AR104" s="75">
        <v>0</v>
      </c>
      <c r="AS104" s="75">
        <v>0</v>
      </c>
      <c r="AT104" s="208">
        <v>0</v>
      </c>
      <c r="AU104" s="75">
        <v>0</v>
      </c>
      <c r="AV104" s="75">
        <v>0</v>
      </c>
      <c r="AW104" s="208">
        <f t="shared" si="86"/>
        <v>0</v>
      </c>
      <c r="AX104" s="75">
        <v>0</v>
      </c>
      <c r="AY104" s="75">
        <v>0</v>
      </c>
      <c r="AZ104" s="208">
        <f t="shared" si="93"/>
        <v>0</v>
      </c>
      <c r="BA104" s="75">
        <v>0</v>
      </c>
      <c r="BB104" s="75">
        <v>0</v>
      </c>
      <c r="BC104" s="366">
        <v>0</v>
      </c>
      <c r="BD104" s="75">
        <v>0</v>
      </c>
      <c r="BE104" s="75">
        <v>0</v>
      </c>
      <c r="BF104" s="366">
        <v>0</v>
      </c>
      <c r="BG104" s="75">
        <v>0</v>
      </c>
      <c r="BH104" s="75">
        <v>0</v>
      </c>
      <c r="BI104" s="366">
        <v>0</v>
      </c>
      <c r="BJ104" s="75">
        <v>0</v>
      </c>
      <c r="BK104" s="75">
        <v>0</v>
      </c>
      <c r="BL104" s="366">
        <v>0</v>
      </c>
      <c r="BM104" s="459"/>
      <c r="BN104" s="459"/>
      <c r="BO104" s="468">
        <f t="shared" si="94"/>
        <v>0</v>
      </c>
      <c r="BP104" s="460">
        <v>0</v>
      </c>
      <c r="BQ104" s="460">
        <v>0</v>
      </c>
      <c r="BR104" s="459">
        <v>0</v>
      </c>
      <c r="BS104" s="462"/>
      <c r="BT104" s="462"/>
      <c r="BU104" s="468">
        <f t="shared" si="95"/>
        <v>0</v>
      </c>
      <c r="BV104" s="462"/>
      <c r="BW104" s="462"/>
      <c r="BX104" s="468">
        <f t="shared" si="96"/>
        <v>0</v>
      </c>
    </row>
    <row r="105" spans="1:76" x14ac:dyDescent="0.25">
      <c r="A105" s="255" t="s">
        <v>62</v>
      </c>
      <c r="B105" s="33">
        <v>0</v>
      </c>
      <c r="C105" s="33">
        <v>0</v>
      </c>
      <c r="D105" s="33">
        <v>0</v>
      </c>
      <c r="E105" s="33">
        <v>0</v>
      </c>
      <c r="F105" s="33">
        <v>0</v>
      </c>
      <c r="G105" s="33">
        <v>0</v>
      </c>
      <c r="H105" s="33">
        <v>0</v>
      </c>
      <c r="I105" s="33">
        <v>0</v>
      </c>
      <c r="J105" s="33">
        <v>0</v>
      </c>
      <c r="K105" s="88">
        <v>0</v>
      </c>
      <c r="L105" s="94">
        <v>0</v>
      </c>
      <c r="M105" s="88">
        <v>0</v>
      </c>
      <c r="N105" s="88">
        <v>0</v>
      </c>
      <c r="O105" s="88">
        <v>0</v>
      </c>
      <c r="P105" s="88">
        <v>0</v>
      </c>
      <c r="Q105" s="94">
        <v>0</v>
      </c>
      <c r="R105" s="94">
        <v>0</v>
      </c>
      <c r="S105" s="88">
        <v>0</v>
      </c>
      <c r="T105" s="94">
        <v>0</v>
      </c>
      <c r="U105" s="88">
        <v>0</v>
      </c>
      <c r="V105" s="88">
        <v>0</v>
      </c>
      <c r="W105" s="88">
        <v>0</v>
      </c>
      <c r="X105" s="88">
        <v>0</v>
      </c>
      <c r="Y105" s="88"/>
      <c r="Z105" s="88"/>
      <c r="AA105" s="88"/>
      <c r="AB105" s="88"/>
      <c r="AC105" s="88">
        <v>0</v>
      </c>
      <c r="AD105" s="88">
        <v>0</v>
      </c>
      <c r="AE105" s="208">
        <f t="shared" si="92"/>
        <v>0</v>
      </c>
      <c r="AF105" s="75"/>
      <c r="AG105" s="75"/>
      <c r="AH105" s="208">
        <f t="shared" si="82"/>
        <v>0</v>
      </c>
      <c r="AI105" s="75">
        <v>0</v>
      </c>
      <c r="AJ105" s="75">
        <v>0</v>
      </c>
      <c r="AK105" s="208">
        <f t="shared" si="83"/>
        <v>0</v>
      </c>
      <c r="AL105" s="75"/>
      <c r="AM105" s="75"/>
      <c r="AN105" s="208">
        <f t="shared" si="84"/>
        <v>0</v>
      </c>
      <c r="AO105" s="75">
        <v>0</v>
      </c>
      <c r="AP105" s="75">
        <v>0</v>
      </c>
      <c r="AQ105" s="208">
        <f t="shared" si="85"/>
        <v>0</v>
      </c>
      <c r="AR105" s="75">
        <v>0</v>
      </c>
      <c r="AS105" s="75">
        <v>0</v>
      </c>
      <c r="AT105" s="208">
        <v>0</v>
      </c>
      <c r="AU105" s="75">
        <v>0</v>
      </c>
      <c r="AV105" s="75">
        <v>0</v>
      </c>
      <c r="AW105" s="208">
        <f t="shared" si="86"/>
        <v>0</v>
      </c>
      <c r="AX105" s="75">
        <v>0</v>
      </c>
      <c r="AY105" s="75">
        <v>0</v>
      </c>
      <c r="AZ105" s="208">
        <f t="shared" si="93"/>
        <v>0</v>
      </c>
      <c r="BA105" s="75">
        <v>0</v>
      </c>
      <c r="BB105" s="75">
        <v>0</v>
      </c>
      <c r="BC105" s="366">
        <v>0</v>
      </c>
      <c r="BD105" s="75">
        <v>0</v>
      </c>
      <c r="BE105" s="75">
        <v>0</v>
      </c>
      <c r="BF105" s="366">
        <v>0</v>
      </c>
      <c r="BG105" s="75">
        <v>0</v>
      </c>
      <c r="BH105" s="75">
        <v>0</v>
      </c>
      <c r="BI105" s="366">
        <v>0</v>
      </c>
      <c r="BJ105" s="75">
        <v>0</v>
      </c>
      <c r="BK105" s="75">
        <v>0</v>
      </c>
      <c r="BL105" s="366">
        <v>0</v>
      </c>
      <c r="BM105" s="459"/>
      <c r="BN105" s="459"/>
      <c r="BO105" s="468">
        <f t="shared" si="94"/>
        <v>0</v>
      </c>
      <c r="BP105" s="460">
        <v>0</v>
      </c>
      <c r="BQ105" s="460">
        <v>0</v>
      </c>
      <c r="BR105" s="459">
        <v>0</v>
      </c>
      <c r="BS105" s="462"/>
      <c r="BT105" s="462"/>
      <c r="BU105" s="468">
        <f t="shared" si="95"/>
        <v>0</v>
      </c>
      <c r="BV105" s="462"/>
      <c r="BW105" s="462"/>
      <c r="BX105" s="468">
        <f t="shared" si="96"/>
        <v>0</v>
      </c>
    </row>
    <row r="106" spans="1:76" x14ac:dyDescent="0.25">
      <c r="A106" s="255" t="s">
        <v>63</v>
      </c>
      <c r="B106" s="33">
        <v>0</v>
      </c>
      <c r="C106" s="33">
        <v>0</v>
      </c>
      <c r="D106" s="33">
        <v>0</v>
      </c>
      <c r="E106" s="33">
        <v>0</v>
      </c>
      <c r="F106" s="33">
        <v>0</v>
      </c>
      <c r="G106" s="33">
        <v>0</v>
      </c>
      <c r="H106" s="33">
        <v>0</v>
      </c>
      <c r="I106" s="33">
        <v>0</v>
      </c>
      <c r="J106" s="33">
        <v>0</v>
      </c>
      <c r="K106" s="88">
        <v>0</v>
      </c>
      <c r="L106" s="94">
        <v>0</v>
      </c>
      <c r="M106" s="88">
        <v>0</v>
      </c>
      <c r="N106" s="88">
        <v>0</v>
      </c>
      <c r="O106" s="88">
        <v>0</v>
      </c>
      <c r="P106" s="88">
        <v>0</v>
      </c>
      <c r="Q106" s="94">
        <v>0</v>
      </c>
      <c r="R106" s="94">
        <v>0</v>
      </c>
      <c r="S106" s="88">
        <v>0</v>
      </c>
      <c r="T106" s="94">
        <v>0</v>
      </c>
      <c r="U106" s="88">
        <v>0</v>
      </c>
      <c r="V106" s="88">
        <v>0</v>
      </c>
      <c r="W106" s="88">
        <v>0</v>
      </c>
      <c r="X106" s="88">
        <v>0</v>
      </c>
      <c r="Y106" s="88"/>
      <c r="Z106" s="88"/>
      <c r="AA106" s="88"/>
      <c r="AB106" s="88"/>
      <c r="AC106" s="88">
        <v>0</v>
      </c>
      <c r="AD106" s="88">
        <v>0</v>
      </c>
      <c r="AE106" s="208">
        <f t="shared" si="92"/>
        <v>0</v>
      </c>
      <c r="AF106" s="75"/>
      <c r="AG106" s="75"/>
      <c r="AH106" s="208">
        <f t="shared" si="82"/>
        <v>0</v>
      </c>
      <c r="AI106" s="75">
        <v>0</v>
      </c>
      <c r="AJ106" s="75">
        <v>0</v>
      </c>
      <c r="AK106" s="208">
        <f t="shared" si="83"/>
        <v>0</v>
      </c>
      <c r="AL106" s="75"/>
      <c r="AM106" s="75"/>
      <c r="AN106" s="208">
        <f t="shared" si="84"/>
        <v>0</v>
      </c>
      <c r="AO106" s="75">
        <v>0</v>
      </c>
      <c r="AP106" s="75">
        <v>0</v>
      </c>
      <c r="AQ106" s="208">
        <f t="shared" si="85"/>
        <v>0</v>
      </c>
      <c r="AR106" s="75">
        <v>0</v>
      </c>
      <c r="AS106" s="75">
        <v>0</v>
      </c>
      <c r="AT106" s="208">
        <v>0</v>
      </c>
      <c r="AU106" s="75">
        <v>0</v>
      </c>
      <c r="AV106" s="75">
        <v>0</v>
      </c>
      <c r="AW106" s="208">
        <f t="shared" si="86"/>
        <v>0</v>
      </c>
      <c r="AX106" s="75">
        <v>0</v>
      </c>
      <c r="AY106" s="75">
        <v>0</v>
      </c>
      <c r="AZ106" s="208">
        <f t="shared" si="93"/>
        <v>0</v>
      </c>
      <c r="BA106" s="75">
        <v>0</v>
      </c>
      <c r="BB106" s="75">
        <v>0</v>
      </c>
      <c r="BC106" s="366">
        <v>0</v>
      </c>
      <c r="BD106" s="75">
        <v>0</v>
      </c>
      <c r="BE106" s="75">
        <v>0</v>
      </c>
      <c r="BF106" s="366">
        <v>0</v>
      </c>
      <c r="BG106" s="75">
        <v>0</v>
      </c>
      <c r="BH106" s="75">
        <v>0</v>
      </c>
      <c r="BI106" s="366">
        <v>0</v>
      </c>
      <c r="BJ106" s="75">
        <v>0</v>
      </c>
      <c r="BK106" s="75">
        <v>0</v>
      </c>
      <c r="BL106" s="366">
        <v>0</v>
      </c>
      <c r="BM106" s="459"/>
      <c r="BN106" s="459"/>
      <c r="BO106" s="468">
        <f t="shared" si="94"/>
        <v>0</v>
      </c>
      <c r="BP106" s="460">
        <v>0</v>
      </c>
      <c r="BQ106" s="460">
        <v>0</v>
      </c>
      <c r="BR106" s="459">
        <v>0</v>
      </c>
      <c r="BS106" s="462"/>
      <c r="BT106" s="462"/>
      <c r="BU106" s="468">
        <f t="shared" si="95"/>
        <v>0</v>
      </c>
      <c r="BV106" s="462"/>
      <c r="BW106" s="462"/>
      <c r="BX106" s="468">
        <f t="shared" si="96"/>
        <v>0</v>
      </c>
    </row>
    <row r="107" spans="1:76" ht="37.5" x14ac:dyDescent="0.25">
      <c r="A107" s="433" t="s">
        <v>64</v>
      </c>
      <c r="B107" s="33">
        <v>0</v>
      </c>
      <c r="C107" s="33">
        <v>23.283899999999999</v>
      </c>
      <c r="D107" s="33">
        <v>23.283899999999999</v>
      </c>
      <c r="E107" s="33">
        <v>30</v>
      </c>
      <c r="F107" s="33">
        <v>0</v>
      </c>
      <c r="G107" s="33">
        <v>30</v>
      </c>
      <c r="H107" s="33">
        <v>0</v>
      </c>
      <c r="I107" s="33">
        <v>0</v>
      </c>
      <c r="J107" s="33">
        <v>30</v>
      </c>
      <c r="K107" s="88">
        <v>30</v>
      </c>
      <c r="L107" s="94">
        <v>0</v>
      </c>
      <c r="M107" s="88">
        <v>0</v>
      </c>
      <c r="N107" s="88">
        <v>20.7363</v>
      </c>
      <c r="O107" s="88">
        <f t="shared" si="80"/>
        <v>20.7363</v>
      </c>
      <c r="P107" s="88"/>
      <c r="Q107" s="94">
        <v>0</v>
      </c>
      <c r="R107" s="94">
        <v>30</v>
      </c>
      <c r="S107" s="88">
        <v>30</v>
      </c>
      <c r="T107" s="94">
        <v>0</v>
      </c>
      <c r="U107" s="88">
        <v>25</v>
      </c>
      <c r="V107" s="88">
        <v>0</v>
      </c>
      <c r="W107" s="88">
        <f>V107+U107</f>
        <v>25</v>
      </c>
      <c r="X107" s="88">
        <v>0</v>
      </c>
      <c r="Y107" s="88">
        <v>0</v>
      </c>
      <c r="Z107" s="88">
        <v>1.877</v>
      </c>
      <c r="AA107" s="88">
        <f>SUM(Y107:Z107)</f>
        <v>1.877</v>
      </c>
      <c r="AB107" s="88"/>
      <c r="AC107" s="88">
        <v>25</v>
      </c>
      <c r="AD107" s="88">
        <v>0</v>
      </c>
      <c r="AE107" s="208">
        <f t="shared" si="92"/>
        <v>25</v>
      </c>
      <c r="AF107" s="75">
        <v>3</v>
      </c>
      <c r="AG107" s="75">
        <v>0</v>
      </c>
      <c r="AH107" s="208">
        <f t="shared" si="82"/>
        <v>3</v>
      </c>
      <c r="AI107" s="75">
        <v>28.4999</v>
      </c>
      <c r="AJ107" s="75">
        <v>0</v>
      </c>
      <c r="AK107" s="208">
        <f t="shared" si="83"/>
        <v>28.4999</v>
      </c>
      <c r="AL107" s="75">
        <v>3</v>
      </c>
      <c r="AM107" s="75">
        <v>0</v>
      </c>
      <c r="AN107" s="208">
        <f t="shared" si="84"/>
        <v>3</v>
      </c>
      <c r="AO107" s="75">
        <v>32</v>
      </c>
      <c r="AP107" s="75">
        <v>0</v>
      </c>
      <c r="AQ107" s="208">
        <f t="shared" si="85"/>
        <v>32</v>
      </c>
      <c r="AR107" s="208">
        <v>31.882100000000001</v>
      </c>
      <c r="AS107" s="208">
        <v>0</v>
      </c>
      <c r="AT107" s="208">
        <f>SUM(AR107:AS107)</f>
        <v>31.882100000000001</v>
      </c>
      <c r="AU107" s="208">
        <v>32</v>
      </c>
      <c r="AV107" s="208">
        <v>0</v>
      </c>
      <c r="AW107" s="208">
        <f t="shared" si="86"/>
        <v>32</v>
      </c>
      <c r="AX107" s="75">
        <v>32</v>
      </c>
      <c r="AY107" s="75">
        <v>0</v>
      </c>
      <c r="AZ107" s="208">
        <f t="shared" si="93"/>
        <v>32</v>
      </c>
      <c r="BA107" s="354">
        <v>54</v>
      </c>
      <c r="BB107" s="354">
        <v>0</v>
      </c>
      <c r="BC107" s="380">
        <f>SUM(BA107:BB107)</f>
        <v>54</v>
      </c>
      <c r="BD107" s="380">
        <v>53.685699999999997</v>
      </c>
      <c r="BE107" s="380">
        <v>0</v>
      </c>
      <c r="BF107" s="380">
        <f>SUM(BD107:BE107)</f>
        <v>53.685699999999997</v>
      </c>
      <c r="BG107" s="354">
        <v>32</v>
      </c>
      <c r="BH107" s="354">
        <v>0</v>
      </c>
      <c r="BI107" s="380">
        <f>SUM(BG107:BH107)</f>
        <v>32</v>
      </c>
      <c r="BJ107" s="354">
        <v>84.572500000000005</v>
      </c>
      <c r="BK107" s="354">
        <v>0</v>
      </c>
      <c r="BL107" s="387">
        <f>SUM(BJ107:BK107)</f>
        <v>84.572500000000005</v>
      </c>
      <c r="BM107" s="387">
        <v>84.012200000000007</v>
      </c>
      <c r="BN107" s="387">
        <v>0</v>
      </c>
      <c r="BO107" s="387">
        <f t="shared" si="94"/>
        <v>84.012200000000007</v>
      </c>
      <c r="BP107" s="354">
        <v>80</v>
      </c>
      <c r="BQ107" s="354">
        <v>0</v>
      </c>
      <c r="BR107" s="387">
        <f>SUM(BP107:BQ107)</f>
        <v>80</v>
      </c>
      <c r="BS107" s="465">
        <v>82</v>
      </c>
      <c r="BT107" s="465">
        <v>0</v>
      </c>
      <c r="BU107" s="387">
        <f>SUM(BS107:BT107)</f>
        <v>82</v>
      </c>
      <c r="BV107" s="465">
        <v>85</v>
      </c>
      <c r="BW107" s="465">
        <v>0</v>
      </c>
      <c r="BX107" s="387">
        <f>SUM(BV107:BW107)</f>
        <v>85</v>
      </c>
    </row>
    <row r="108" spans="1:76" x14ac:dyDescent="0.25">
      <c r="A108" s="255" t="s">
        <v>65</v>
      </c>
      <c r="B108" s="33">
        <v>0</v>
      </c>
      <c r="C108" s="33">
        <v>0</v>
      </c>
      <c r="D108" s="33">
        <v>0</v>
      </c>
      <c r="E108" s="33">
        <v>0</v>
      </c>
      <c r="F108" s="33">
        <v>0</v>
      </c>
      <c r="G108" s="33">
        <v>0</v>
      </c>
      <c r="H108" s="33">
        <v>0</v>
      </c>
      <c r="I108" s="33">
        <v>0</v>
      </c>
      <c r="J108" s="55">
        <v>0</v>
      </c>
      <c r="K108" s="90"/>
      <c r="L108" s="93">
        <v>0</v>
      </c>
      <c r="M108" s="90"/>
      <c r="N108" s="90"/>
      <c r="O108" s="90"/>
      <c r="P108" s="90"/>
      <c r="Q108" s="93">
        <v>0</v>
      </c>
      <c r="R108" s="93">
        <v>0</v>
      </c>
      <c r="S108" s="90"/>
      <c r="T108" s="93">
        <v>0</v>
      </c>
      <c r="U108" s="90"/>
      <c r="V108" s="90"/>
      <c r="W108" s="90"/>
      <c r="X108" s="90"/>
      <c r="Y108" s="90"/>
      <c r="Z108" s="90"/>
      <c r="AA108" s="90"/>
      <c r="AB108" s="90"/>
      <c r="AC108" s="90"/>
      <c r="AD108" s="90"/>
      <c r="AE108" s="208">
        <f t="shared" si="92"/>
        <v>0</v>
      </c>
      <c r="AH108" s="208">
        <f t="shared" si="82"/>
        <v>0</v>
      </c>
      <c r="AI108" s="25">
        <v>0</v>
      </c>
      <c r="AJ108" s="25">
        <v>0</v>
      </c>
      <c r="AK108" s="208">
        <f t="shared" si="83"/>
        <v>0</v>
      </c>
      <c r="AN108" s="208">
        <f t="shared" si="84"/>
        <v>0</v>
      </c>
      <c r="AO108" s="25">
        <v>0</v>
      </c>
      <c r="AP108" s="25">
        <v>0</v>
      </c>
      <c r="AQ108" s="208">
        <f t="shared" si="85"/>
        <v>0</v>
      </c>
      <c r="AR108" s="214"/>
      <c r="AS108" s="214"/>
      <c r="AT108" s="214"/>
      <c r="AU108" s="25">
        <v>0</v>
      </c>
      <c r="AV108" s="25">
        <v>0</v>
      </c>
      <c r="AW108" s="208">
        <f t="shared" si="86"/>
        <v>0</v>
      </c>
      <c r="AZ108" s="208"/>
    </row>
    <row r="109" spans="1:76" x14ac:dyDescent="0.25">
      <c r="A109" s="255" t="s">
        <v>51</v>
      </c>
      <c r="B109" s="33">
        <v>0</v>
      </c>
      <c r="C109" s="33">
        <v>0</v>
      </c>
      <c r="D109" s="33">
        <v>0</v>
      </c>
      <c r="E109" s="33">
        <v>0</v>
      </c>
      <c r="F109" s="33">
        <v>0</v>
      </c>
      <c r="G109" s="33">
        <v>0</v>
      </c>
      <c r="H109" s="33">
        <v>0</v>
      </c>
      <c r="I109" s="33">
        <v>0</v>
      </c>
      <c r="J109" s="33">
        <v>0</v>
      </c>
      <c r="K109" s="88">
        <v>0</v>
      </c>
      <c r="L109" s="94">
        <v>0</v>
      </c>
      <c r="M109" s="88">
        <v>0</v>
      </c>
      <c r="N109" s="88">
        <v>0</v>
      </c>
      <c r="O109" s="88">
        <v>0</v>
      </c>
      <c r="P109" s="88">
        <v>0</v>
      </c>
      <c r="Q109" s="94">
        <v>0</v>
      </c>
      <c r="R109" s="94">
        <v>0</v>
      </c>
      <c r="S109" s="88">
        <v>0</v>
      </c>
      <c r="T109" s="94">
        <v>0</v>
      </c>
      <c r="U109" s="88">
        <v>0</v>
      </c>
      <c r="V109" s="88">
        <v>0</v>
      </c>
      <c r="W109" s="88">
        <v>0</v>
      </c>
      <c r="X109" s="88">
        <v>0</v>
      </c>
      <c r="Y109" s="88"/>
      <c r="Z109" s="88"/>
      <c r="AA109" s="88"/>
      <c r="AB109" s="88"/>
      <c r="AC109" s="88">
        <v>0</v>
      </c>
      <c r="AD109" s="88">
        <v>0</v>
      </c>
      <c r="AE109" s="208">
        <f t="shared" si="92"/>
        <v>0</v>
      </c>
      <c r="AF109" s="75"/>
      <c r="AG109" s="75"/>
      <c r="AH109" s="208">
        <f t="shared" si="82"/>
        <v>0</v>
      </c>
      <c r="AI109" s="75">
        <v>0</v>
      </c>
      <c r="AJ109" s="75">
        <v>0</v>
      </c>
      <c r="AK109" s="208">
        <f t="shared" si="83"/>
        <v>0</v>
      </c>
      <c r="AL109" s="75"/>
      <c r="AM109" s="75"/>
      <c r="AN109" s="208">
        <f t="shared" si="84"/>
        <v>0</v>
      </c>
      <c r="AO109" s="75">
        <v>0</v>
      </c>
      <c r="AP109" s="75">
        <v>0</v>
      </c>
      <c r="AQ109" s="208">
        <f t="shared" si="85"/>
        <v>0</v>
      </c>
      <c r="AR109" s="75">
        <v>0</v>
      </c>
      <c r="AS109" s="75">
        <v>0</v>
      </c>
      <c r="AT109" s="208">
        <v>0</v>
      </c>
      <c r="AU109" s="75">
        <v>0</v>
      </c>
      <c r="AV109" s="75">
        <v>0</v>
      </c>
      <c r="AW109" s="208">
        <f t="shared" si="86"/>
        <v>0</v>
      </c>
      <c r="AX109" s="75">
        <v>0</v>
      </c>
      <c r="AY109" s="75">
        <v>0</v>
      </c>
      <c r="AZ109" s="208">
        <f t="shared" ref="AZ109:AZ111" si="97">AX109+AY109</f>
        <v>0</v>
      </c>
      <c r="BA109" s="75">
        <v>0</v>
      </c>
      <c r="BB109" s="75">
        <v>0</v>
      </c>
      <c r="BC109" s="366">
        <v>0</v>
      </c>
      <c r="BD109" s="75">
        <v>0</v>
      </c>
      <c r="BE109" s="75">
        <v>0</v>
      </c>
      <c r="BF109" s="366">
        <v>0</v>
      </c>
      <c r="BG109" s="75">
        <v>0</v>
      </c>
      <c r="BH109" s="75">
        <v>0</v>
      </c>
      <c r="BI109" s="366">
        <v>0</v>
      </c>
      <c r="BJ109" s="75">
        <v>0</v>
      </c>
      <c r="BK109" s="75">
        <v>0</v>
      </c>
      <c r="BL109" s="472">
        <v>0</v>
      </c>
      <c r="BM109" s="472"/>
      <c r="BN109" s="472"/>
      <c r="BO109" s="472"/>
      <c r="BP109" s="473">
        <v>0</v>
      </c>
      <c r="BQ109" s="473">
        <v>0</v>
      </c>
      <c r="BR109" s="472">
        <v>0</v>
      </c>
      <c r="BS109" s="474"/>
      <c r="BT109" s="474"/>
      <c r="BU109" s="474"/>
      <c r="BV109" s="474"/>
      <c r="BW109" s="474"/>
      <c r="BX109" s="474"/>
    </row>
    <row r="110" spans="1:76" x14ac:dyDescent="0.25">
      <c r="A110" s="255" t="s">
        <v>66</v>
      </c>
      <c r="B110" s="33">
        <v>0</v>
      </c>
      <c r="C110" s="33">
        <v>0</v>
      </c>
      <c r="D110" s="33">
        <v>0</v>
      </c>
      <c r="E110" s="33">
        <v>0</v>
      </c>
      <c r="F110" s="33">
        <v>0</v>
      </c>
      <c r="G110" s="33">
        <v>0</v>
      </c>
      <c r="H110" s="33">
        <v>0</v>
      </c>
      <c r="I110" s="33">
        <v>0</v>
      </c>
      <c r="J110" s="33">
        <v>0</v>
      </c>
      <c r="K110" s="88">
        <v>0</v>
      </c>
      <c r="L110" s="94">
        <v>0</v>
      </c>
      <c r="M110" s="88">
        <v>0</v>
      </c>
      <c r="N110" s="88">
        <v>0</v>
      </c>
      <c r="O110" s="88">
        <v>0</v>
      </c>
      <c r="P110" s="88">
        <v>0</v>
      </c>
      <c r="Q110" s="94">
        <v>0</v>
      </c>
      <c r="R110" s="94">
        <v>0</v>
      </c>
      <c r="S110" s="88">
        <v>0</v>
      </c>
      <c r="T110" s="94">
        <v>0</v>
      </c>
      <c r="U110" s="88">
        <v>0</v>
      </c>
      <c r="V110" s="88">
        <v>0</v>
      </c>
      <c r="W110" s="88">
        <v>0</v>
      </c>
      <c r="X110" s="88">
        <v>0</v>
      </c>
      <c r="Y110" s="88"/>
      <c r="Z110" s="88"/>
      <c r="AA110" s="88"/>
      <c r="AB110" s="88"/>
      <c r="AC110" s="88">
        <v>0</v>
      </c>
      <c r="AD110" s="88">
        <v>0</v>
      </c>
      <c r="AE110" s="208">
        <f t="shared" si="92"/>
        <v>0</v>
      </c>
      <c r="AF110" s="75"/>
      <c r="AG110" s="75"/>
      <c r="AH110" s="208">
        <f t="shared" si="82"/>
        <v>0</v>
      </c>
      <c r="AI110" s="75">
        <v>0</v>
      </c>
      <c r="AJ110" s="75">
        <v>0</v>
      </c>
      <c r="AK110" s="208">
        <f t="shared" si="83"/>
        <v>0</v>
      </c>
      <c r="AL110" s="75"/>
      <c r="AM110" s="75"/>
      <c r="AN110" s="208">
        <f t="shared" si="84"/>
        <v>0</v>
      </c>
      <c r="AO110" s="75">
        <v>0</v>
      </c>
      <c r="AP110" s="75">
        <v>0</v>
      </c>
      <c r="AQ110" s="208">
        <f t="shared" si="85"/>
        <v>0</v>
      </c>
      <c r="AR110" s="75">
        <v>0</v>
      </c>
      <c r="AS110" s="75">
        <v>0</v>
      </c>
      <c r="AT110" s="208">
        <v>0</v>
      </c>
      <c r="AU110" s="75">
        <v>0</v>
      </c>
      <c r="AV110" s="75">
        <v>0</v>
      </c>
      <c r="AW110" s="208">
        <f t="shared" si="86"/>
        <v>0</v>
      </c>
      <c r="AX110" s="75">
        <v>0</v>
      </c>
      <c r="AY110" s="75">
        <v>0</v>
      </c>
      <c r="AZ110" s="208">
        <f t="shared" si="97"/>
        <v>0</v>
      </c>
      <c r="BA110" s="75">
        <v>0</v>
      </c>
      <c r="BB110" s="75">
        <v>0</v>
      </c>
      <c r="BC110" s="366">
        <v>0</v>
      </c>
      <c r="BD110" s="75">
        <v>0</v>
      </c>
      <c r="BE110" s="75">
        <v>0</v>
      </c>
      <c r="BF110" s="366">
        <v>0</v>
      </c>
      <c r="BG110" s="75">
        <v>0</v>
      </c>
      <c r="BH110" s="75">
        <v>0</v>
      </c>
      <c r="BI110" s="366">
        <v>0</v>
      </c>
      <c r="BJ110" s="75">
        <v>0</v>
      </c>
      <c r="BK110" s="75">
        <v>0</v>
      </c>
      <c r="BL110" s="472">
        <v>0</v>
      </c>
      <c r="BM110" s="472"/>
      <c r="BN110" s="472"/>
      <c r="BO110" s="472"/>
      <c r="BP110" s="473">
        <v>0</v>
      </c>
      <c r="BQ110" s="473">
        <v>0</v>
      </c>
      <c r="BR110" s="472">
        <v>0</v>
      </c>
      <c r="BS110" s="474"/>
      <c r="BT110" s="474"/>
      <c r="BU110" s="474"/>
      <c r="BV110" s="474"/>
      <c r="BW110" s="474"/>
      <c r="BX110" s="474"/>
    </row>
    <row r="111" spans="1:76" x14ac:dyDescent="0.25">
      <c r="A111" s="255" t="s">
        <v>67</v>
      </c>
      <c r="B111" s="33">
        <v>0</v>
      </c>
      <c r="C111" s="33">
        <v>0</v>
      </c>
      <c r="D111" s="33">
        <v>0</v>
      </c>
      <c r="E111" s="33">
        <v>0</v>
      </c>
      <c r="F111" s="33">
        <v>0</v>
      </c>
      <c r="G111" s="33">
        <v>0</v>
      </c>
      <c r="H111" s="33">
        <v>0</v>
      </c>
      <c r="I111" s="33">
        <v>0</v>
      </c>
      <c r="J111" s="33">
        <v>0</v>
      </c>
      <c r="K111" s="88">
        <v>0</v>
      </c>
      <c r="L111" s="94">
        <v>0</v>
      </c>
      <c r="M111" s="88">
        <v>0</v>
      </c>
      <c r="N111" s="88">
        <v>0</v>
      </c>
      <c r="O111" s="88">
        <v>0</v>
      </c>
      <c r="P111" s="88">
        <v>0</v>
      </c>
      <c r="Q111" s="94">
        <v>0</v>
      </c>
      <c r="R111" s="94">
        <v>0</v>
      </c>
      <c r="S111" s="88">
        <v>0</v>
      </c>
      <c r="T111" s="94">
        <v>0</v>
      </c>
      <c r="U111" s="88">
        <v>0</v>
      </c>
      <c r="V111" s="88">
        <v>0</v>
      </c>
      <c r="W111" s="88">
        <v>0</v>
      </c>
      <c r="X111" s="88">
        <v>0</v>
      </c>
      <c r="Y111" s="88"/>
      <c r="Z111" s="88"/>
      <c r="AA111" s="88"/>
      <c r="AB111" s="88"/>
      <c r="AC111" s="88">
        <v>0</v>
      </c>
      <c r="AD111" s="88">
        <v>0</v>
      </c>
      <c r="AE111" s="208">
        <f t="shared" si="92"/>
        <v>0</v>
      </c>
      <c r="AF111" s="75"/>
      <c r="AG111" s="75"/>
      <c r="AH111" s="208">
        <f t="shared" si="82"/>
        <v>0</v>
      </c>
      <c r="AI111" s="75">
        <v>0</v>
      </c>
      <c r="AJ111" s="75">
        <v>0</v>
      </c>
      <c r="AK111" s="208">
        <f t="shared" si="83"/>
        <v>0</v>
      </c>
      <c r="AL111" s="75"/>
      <c r="AM111" s="75"/>
      <c r="AN111" s="208">
        <f t="shared" si="84"/>
        <v>0</v>
      </c>
      <c r="AO111" s="75">
        <v>0</v>
      </c>
      <c r="AP111" s="75">
        <v>0</v>
      </c>
      <c r="AQ111" s="208">
        <f t="shared" si="85"/>
        <v>0</v>
      </c>
      <c r="AR111" s="75">
        <v>0</v>
      </c>
      <c r="AS111" s="75">
        <v>0</v>
      </c>
      <c r="AT111" s="208">
        <v>0</v>
      </c>
      <c r="AU111" s="75">
        <v>0</v>
      </c>
      <c r="AV111" s="75">
        <v>0</v>
      </c>
      <c r="AW111" s="208">
        <f t="shared" si="86"/>
        <v>0</v>
      </c>
      <c r="AX111" s="75">
        <v>0</v>
      </c>
      <c r="AY111" s="75">
        <v>0</v>
      </c>
      <c r="AZ111" s="208">
        <f t="shared" si="97"/>
        <v>0</v>
      </c>
      <c r="BA111" s="75">
        <v>0</v>
      </c>
      <c r="BB111" s="75">
        <v>0</v>
      </c>
      <c r="BC111" s="366">
        <v>0</v>
      </c>
      <c r="BD111" s="75">
        <v>0</v>
      </c>
      <c r="BE111" s="75">
        <v>0</v>
      </c>
      <c r="BF111" s="366">
        <v>0</v>
      </c>
      <c r="BG111" s="75">
        <v>0</v>
      </c>
      <c r="BH111" s="75">
        <v>0</v>
      </c>
      <c r="BI111" s="366">
        <v>0</v>
      </c>
      <c r="BJ111" s="75">
        <v>0</v>
      </c>
      <c r="BK111" s="75">
        <v>0</v>
      </c>
      <c r="BL111" s="472">
        <v>0</v>
      </c>
      <c r="BM111" s="472"/>
      <c r="BN111" s="472"/>
      <c r="BO111" s="472"/>
      <c r="BP111" s="473">
        <v>0</v>
      </c>
      <c r="BQ111" s="473">
        <v>0</v>
      </c>
      <c r="BR111" s="472">
        <v>0</v>
      </c>
      <c r="BS111" s="474"/>
      <c r="BT111" s="474"/>
      <c r="BU111" s="474"/>
      <c r="BV111" s="474"/>
      <c r="BW111" s="474"/>
      <c r="BX111" s="474"/>
    </row>
    <row r="112" spans="1:76" x14ac:dyDescent="0.25">
      <c r="A112" s="254" t="s">
        <v>55</v>
      </c>
      <c r="B112" s="33"/>
      <c r="C112" s="33"/>
      <c r="D112" s="33"/>
      <c r="E112" s="33"/>
      <c r="F112" s="33"/>
      <c r="G112" s="33"/>
      <c r="H112" s="33"/>
      <c r="I112" s="33"/>
      <c r="J112" s="55"/>
      <c r="K112" s="90"/>
      <c r="L112" s="93">
        <v>0</v>
      </c>
      <c r="M112" s="90"/>
      <c r="N112" s="90"/>
      <c r="O112" s="90"/>
      <c r="P112" s="90"/>
      <c r="Q112" s="93">
        <v>0</v>
      </c>
      <c r="R112" s="93">
        <v>0</v>
      </c>
      <c r="S112" s="90"/>
      <c r="T112" s="93">
        <v>0</v>
      </c>
      <c r="U112" s="90"/>
      <c r="V112" s="90"/>
      <c r="W112" s="90"/>
      <c r="X112" s="90"/>
      <c r="Y112" s="90"/>
      <c r="Z112" s="90"/>
      <c r="AA112" s="90"/>
      <c r="AB112" s="90"/>
      <c r="AC112" s="90"/>
      <c r="AD112" s="90"/>
      <c r="AE112" s="214"/>
      <c r="AH112" s="208"/>
      <c r="AK112" s="208"/>
      <c r="AN112" s="208"/>
      <c r="AQ112" s="208"/>
      <c r="AR112" s="214"/>
      <c r="AS112" s="214"/>
      <c r="AT112" s="214"/>
      <c r="AW112" s="208"/>
      <c r="AZ112" s="208"/>
    </row>
    <row r="113" spans="1:76" ht="36" customHeight="1" x14ac:dyDescent="0.25">
      <c r="A113" s="435" t="s">
        <v>68</v>
      </c>
      <c r="B113" s="43"/>
      <c r="C113" s="43"/>
      <c r="D113" s="43"/>
      <c r="E113" s="43"/>
      <c r="F113" s="43"/>
      <c r="G113" s="43"/>
      <c r="H113" s="43"/>
      <c r="I113" s="43"/>
      <c r="J113" s="50"/>
      <c r="K113" s="90"/>
      <c r="L113" s="93">
        <v>0</v>
      </c>
      <c r="M113" s="90"/>
      <c r="N113" s="90"/>
      <c r="O113" s="90"/>
      <c r="P113" s="90"/>
      <c r="Q113" s="93">
        <v>0</v>
      </c>
      <c r="R113" s="93">
        <v>0</v>
      </c>
      <c r="S113" s="90"/>
      <c r="T113" s="93">
        <v>0</v>
      </c>
      <c r="U113" s="90"/>
      <c r="V113" s="90"/>
      <c r="W113" s="90"/>
      <c r="X113" s="90"/>
      <c r="Y113" s="90"/>
      <c r="Z113" s="90"/>
      <c r="AA113" s="90"/>
      <c r="AB113" s="90"/>
      <c r="AC113" s="90"/>
      <c r="AD113" s="90"/>
      <c r="AE113" s="214"/>
      <c r="AH113" s="208"/>
      <c r="AK113" s="208"/>
      <c r="AN113" s="208"/>
      <c r="AQ113" s="208"/>
      <c r="AR113" s="214"/>
      <c r="AS113" s="214"/>
      <c r="AT113" s="214"/>
      <c r="AW113" s="208"/>
      <c r="AZ113" s="208"/>
    </row>
    <row r="114" spans="1:76" x14ac:dyDescent="0.25">
      <c r="A114" s="255" t="s">
        <v>69</v>
      </c>
      <c r="B114" s="33">
        <v>0</v>
      </c>
      <c r="C114" s="33">
        <v>178.27510000000001</v>
      </c>
      <c r="D114" s="33">
        <v>178.27510000000001</v>
      </c>
      <c r="E114" s="33">
        <v>0</v>
      </c>
      <c r="F114" s="33">
        <v>179.173</v>
      </c>
      <c r="G114" s="33">
        <v>179.173</v>
      </c>
      <c r="H114" s="33">
        <v>80</v>
      </c>
      <c r="I114" s="33">
        <v>0</v>
      </c>
      <c r="J114" s="33">
        <v>212.173</v>
      </c>
      <c r="K114" s="88">
        <v>212.173</v>
      </c>
      <c r="L114" s="94">
        <v>113</v>
      </c>
      <c r="M114" s="88">
        <v>0</v>
      </c>
      <c r="N114" s="88">
        <v>199.4872</v>
      </c>
      <c r="O114" s="88">
        <f t="shared" si="80"/>
        <v>199.4872</v>
      </c>
      <c r="P114" s="88"/>
      <c r="Q114" s="94">
        <v>0</v>
      </c>
      <c r="R114" s="94">
        <v>219.173</v>
      </c>
      <c r="S114" s="88">
        <v>219.173</v>
      </c>
      <c r="T114" s="94">
        <v>120</v>
      </c>
      <c r="U114" s="88">
        <v>0</v>
      </c>
      <c r="V114" s="88">
        <v>279.173</v>
      </c>
      <c r="W114" s="88">
        <f>V114+U114</f>
        <v>279.173</v>
      </c>
      <c r="X114" s="88">
        <v>180</v>
      </c>
      <c r="Y114" s="88">
        <v>0</v>
      </c>
      <c r="Z114" s="88">
        <v>194.5941</v>
      </c>
      <c r="AA114" s="88">
        <f>SUM(Y114:Z114)</f>
        <v>194.5941</v>
      </c>
      <c r="AB114" s="88"/>
      <c r="AC114" s="88">
        <v>99.173000000000002</v>
      </c>
      <c r="AD114" s="88">
        <v>132</v>
      </c>
      <c r="AE114" s="208">
        <f t="shared" ref="AE114:AE125" si="98">AD114+AC114</f>
        <v>231.173</v>
      </c>
      <c r="AF114" s="75">
        <v>99.173000000000002</v>
      </c>
      <c r="AG114" s="75">
        <v>150</v>
      </c>
      <c r="AH114" s="208">
        <f t="shared" si="82"/>
        <v>249.173</v>
      </c>
      <c r="AI114" s="75">
        <v>97.377499999999998</v>
      </c>
      <c r="AJ114" s="75">
        <v>142.6472</v>
      </c>
      <c r="AK114" s="208">
        <f t="shared" si="83"/>
        <v>240.0247</v>
      </c>
      <c r="AL114" s="75">
        <v>99.173000000000002</v>
      </c>
      <c r="AM114" s="75">
        <v>180</v>
      </c>
      <c r="AN114" s="208">
        <f t="shared" si="84"/>
        <v>279.173</v>
      </c>
      <c r="AO114" s="75">
        <v>99.173000000000002</v>
      </c>
      <c r="AP114" s="75">
        <v>206.65690000000001</v>
      </c>
      <c r="AQ114" s="208">
        <f t="shared" si="85"/>
        <v>305.82990000000001</v>
      </c>
      <c r="AR114" s="208">
        <v>90.861099999999993</v>
      </c>
      <c r="AS114" s="208">
        <v>184.65170000000001</v>
      </c>
      <c r="AT114" s="208">
        <f>SUM(AR114:AS114)</f>
        <v>275.51279999999997</v>
      </c>
      <c r="AU114" s="75">
        <v>85</v>
      </c>
      <c r="AV114" s="75">
        <v>200</v>
      </c>
      <c r="AW114" s="208">
        <f t="shared" si="86"/>
        <v>285</v>
      </c>
      <c r="AX114" s="75">
        <v>85</v>
      </c>
      <c r="AY114" s="75">
        <v>200</v>
      </c>
      <c r="AZ114" s="208">
        <f t="shared" ref="AZ114:AZ117" si="99">AX114+AY114</f>
        <v>285</v>
      </c>
      <c r="BA114" s="79">
        <v>85</v>
      </c>
      <c r="BB114" s="79">
        <v>260</v>
      </c>
      <c r="BC114" s="381">
        <f>SUM(BA114:BB114)</f>
        <v>345</v>
      </c>
      <c r="BD114" s="381">
        <v>82.455600000000004</v>
      </c>
      <c r="BE114" s="381">
        <v>242.86770000000001</v>
      </c>
      <c r="BF114" s="381">
        <f>SUM(BD114:BE114)</f>
        <v>325.32330000000002</v>
      </c>
      <c r="BG114" s="79">
        <v>85</v>
      </c>
      <c r="BH114" s="79">
        <v>200</v>
      </c>
      <c r="BI114" s="381">
        <f>SUM(BG114:BH114)</f>
        <v>285</v>
      </c>
      <c r="BJ114" s="355">
        <v>85</v>
      </c>
      <c r="BK114" s="355">
        <v>200</v>
      </c>
      <c r="BL114" s="387">
        <f>SUM(BJ114:BK114)</f>
        <v>285</v>
      </c>
      <c r="BM114" s="387">
        <v>79.945300000000003</v>
      </c>
      <c r="BN114" s="387">
        <v>150.0779</v>
      </c>
      <c r="BO114" s="387">
        <f>SUM(BM114:BN114)</f>
        <v>230.0232</v>
      </c>
      <c r="BP114" s="355">
        <v>85</v>
      </c>
      <c r="BQ114" s="355">
        <v>220</v>
      </c>
      <c r="BR114" s="387">
        <f>SUM(BP114:BQ114)</f>
        <v>305</v>
      </c>
      <c r="BS114" s="387">
        <v>68.75</v>
      </c>
      <c r="BT114" s="387">
        <v>206.25</v>
      </c>
      <c r="BU114" s="387">
        <f>SUM(BS114:BT114)</f>
        <v>275</v>
      </c>
      <c r="BV114" s="387">
        <v>76.25</v>
      </c>
      <c r="BW114" s="387">
        <v>228.75</v>
      </c>
      <c r="BX114" s="387">
        <f>SUM(BV114:BW114)</f>
        <v>305</v>
      </c>
    </row>
    <row r="115" spans="1:76" x14ac:dyDescent="0.25">
      <c r="A115" s="436" t="s">
        <v>70</v>
      </c>
      <c r="B115" s="45">
        <v>0</v>
      </c>
      <c r="C115" s="45">
        <v>0.17430000000000001</v>
      </c>
      <c r="D115" s="45">
        <v>0.17430000000000001</v>
      </c>
      <c r="E115" s="45">
        <v>0</v>
      </c>
      <c r="F115" s="45">
        <v>0.5</v>
      </c>
      <c r="G115" s="45">
        <v>0.5</v>
      </c>
      <c r="H115" s="45">
        <v>0.25</v>
      </c>
      <c r="I115" s="45">
        <v>0</v>
      </c>
      <c r="J115" s="45">
        <v>0.5</v>
      </c>
      <c r="K115" s="100">
        <v>0.5</v>
      </c>
      <c r="L115" s="108">
        <v>0.25</v>
      </c>
      <c r="M115" s="100">
        <v>0</v>
      </c>
      <c r="N115" s="100">
        <v>3.7199999999999997E-2</v>
      </c>
      <c r="O115" s="100">
        <f t="shared" si="80"/>
        <v>3.7199999999999997E-2</v>
      </c>
      <c r="P115" s="100"/>
      <c r="Q115" s="108">
        <v>0</v>
      </c>
      <c r="R115" s="108">
        <v>0.5</v>
      </c>
      <c r="S115" s="100">
        <v>0.5</v>
      </c>
      <c r="T115" s="108">
        <v>0.25</v>
      </c>
      <c r="U115" s="100"/>
      <c r="V115" s="100">
        <v>0.2</v>
      </c>
      <c r="W115" s="100">
        <f>V115+U115</f>
        <v>0.2</v>
      </c>
      <c r="X115" s="100">
        <v>0.1</v>
      </c>
      <c r="Y115" s="100">
        <v>0</v>
      </c>
      <c r="Z115" s="100">
        <v>4.19E-2</v>
      </c>
      <c r="AA115" s="100">
        <f>SUM(Y115:Z115)</f>
        <v>4.19E-2</v>
      </c>
      <c r="AB115" s="100"/>
      <c r="AC115" s="100">
        <v>0.1</v>
      </c>
      <c r="AD115" s="100">
        <v>0.1</v>
      </c>
      <c r="AE115" s="208">
        <f t="shared" si="98"/>
        <v>0.2</v>
      </c>
      <c r="AF115" s="75">
        <v>0.1</v>
      </c>
      <c r="AG115" s="75">
        <v>0.1</v>
      </c>
      <c r="AH115" s="208">
        <f t="shared" si="82"/>
        <v>0.2</v>
      </c>
      <c r="AI115" s="75">
        <v>1.7999999999999999E-2</v>
      </c>
      <c r="AJ115" s="75">
        <v>0</v>
      </c>
      <c r="AK115" s="208">
        <f t="shared" si="83"/>
        <v>1.7999999999999999E-2</v>
      </c>
      <c r="AL115" s="75">
        <v>0.1</v>
      </c>
      <c r="AM115" s="75">
        <v>0.1</v>
      </c>
      <c r="AN115" s="208">
        <f t="shared" si="84"/>
        <v>0.2</v>
      </c>
      <c r="AO115" s="75">
        <v>0.05</v>
      </c>
      <c r="AP115" s="75">
        <v>0.05</v>
      </c>
      <c r="AQ115" s="208">
        <f t="shared" si="85"/>
        <v>0.1</v>
      </c>
      <c r="AR115" s="208">
        <v>0</v>
      </c>
      <c r="AS115" s="208">
        <v>0</v>
      </c>
      <c r="AT115" s="208">
        <v>0</v>
      </c>
      <c r="AU115" s="75">
        <v>0.1</v>
      </c>
      <c r="AV115" s="75">
        <v>0.1</v>
      </c>
      <c r="AW115" s="208">
        <f t="shared" si="86"/>
        <v>0.2</v>
      </c>
      <c r="AX115" s="75">
        <v>0.1</v>
      </c>
      <c r="AY115" s="75">
        <v>0.1</v>
      </c>
      <c r="AZ115" s="208">
        <f t="shared" si="99"/>
        <v>0.2</v>
      </c>
      <c r="BA115" s="79">
        <v>0.03</v>
      </c>
      <c r="BB115" s="79">
        <v>0.03</v>
      </c>
      <c r="BC115" s="381">
        <f>SUM(BA115:BB115)</f>
        <v>0.06</v>
      </c>
      <c r="BD115" s="381">
        <v>0</v>
      </c>
      <c r="BE115" s="381">
        <v>0</v>
      </c>
      <c r="BF115" s="381">
        <v>0</v>
      </c>
      <c r="BG115" s="79">
        <v>0.03</v>
      </c>
      <c r="BH115" s="79">
        <v>0.03</v>
      </c>
      <c r="BI115" s="381">
        <f>SUM(BG115:BH115)</f>
        <v>0.06</v>
      </c>
      <c r="BJ115" s="79">
        <v>0.03</v>
      </c>
      <c r="BK115" s="79">
        <v>0</v>
      </c>
      <c r="BL115" s="381">
        <f t="shared" ref="BL115:BL117" si="100">SUM(BJ115:BK115)</f>
        <v>0.03</v>
      </c>
      <c r="BM115" s="381">
        <v>5.9999999999999995E-4</v>
      </c>
      <c r="BN115" s="381">
        <v>0</v>
      </c>
      <c r="BO115" s="387">
        <f t="shared" ref="BO115:BO117" si="101">SUM(BM115:BN115)</f>
        <v>5.9999999999999995E-4</v>
      </c>
      <c r="BP115" s="79">
        <v>0.03</v>
      </c>
      <c r="BQ115" s="79">
        <v>1E-4</v>
      </c>
      <c r="BR115" s="381">
        <f t="shared" ref="BR115:BR117" si="102">SUM(BP115:BQ115)</f>
        <v>3.0099999999999998E-2</v>
      </c>
      <c r="BS115" s="25">
        <v>0.01</v>
      </c>
      <c r="BT115" s="25">
        <v>0.01</v>
      </c>
      <c r="BU115" s="387">
        <f t="shared" ref="BU115:BU116" si="103">SUM(BS115:BT115)</f>
        <v>0.02</v>
      </c>
      <c r="BV115" s="25">
        <v>0.03</v>
      </c>
      <c r="BW115" s="6">
        <v>0.03</v>
      </c>
      <c r="BX115" s="387">
        <f t="shared" ref="BX115:BX117" si="104">SUM(BV115:BW115)</f>
        <v>0.06</v>
      </c>
    </row>
    <row r="116" spans="1:76" s="31" customFormat="1" x14ac:dyDescent="0.25">
      <c r="A116" s="437" t="s">
        <v>71</v>
      </c>
      <c r="B116" s="33"/>
      <c r="C116" s="33"/>
      <c r="D116" s="33"/>
      <c r="E116" s="33"/>
      <c r="F116" s="33"/>
      <c r="G116" s="33"/>
      <c r="H116" s="33"/>
      <c r="I116" s="33"/>
      <c r="J116" s="33"/>
      <c r="K116" s="94">
        <f t="shared" ref="K116:N117" si="105">J116+I116</f>
        <v>0</v>
      </c>
      <c r="L116" s="94">
        <v>0</v>
      </c>
      <c r="M116" s="94">
        <f t="shared" si="105"/>
        <v>0</v>
      </c>
      <c r="N116" s="94">
        <f t="shared" si="105"/>
        <v>0</v>
      </c>
      <c r="O116" s="94">
        <f t="shared" si="80"/>
        <v>0</v>
      </c>
      <c r="P116" s="94">
        <f t="shared" ref="P116:V117" si="106">O116+N116</f>
        <v>0</v>
      </c>
      <c r="Q116" s="94">
        <v>0</v>
      </c>
      <c r="R116" s="94">
        <v>0</v>
      </c>
      <c r="S116" s="94">
        <f t="shared" si="106"/>
        <v>0</v>
      </c>
      <c r="T116" s="94">
        <v>0</v>
      </c>
      <c r="U116" s="94">
        <f t="shared" si="106"/>
        <v>0</v>
      </c>
      <c r="V116" s="94">
        <f t="shared" si="106"/>
        <v>0</v>
      </c>
      <c r="W116" s="94">
        <f>V116+U116</f>
        <v>0</v>
      </c>
      <c r="X116" s="94">
        <f>W116+V116</f>
        <v>0</v>
      </c>
      <c r="Y116" s="94"/>
      <c r="Z116" s="94"/>
      <c r="AA116" s="94"/>
      <c r="AB116" s="94"/>
      <c r="AC116" s="94">
        <f>X116+W116</f>
        <v>0</v>
      </c>
      <c r="AD116" s="94">
        <f>AC116+X116</f>
        <v>0</v>
      </c>
      <c r="AE116" s="208">
        <f t="shared" si="98"/>
        <v>0</v>
      </c>
      <c r="AF116" s="75"/>
      <c r="AG116" s="75"/>
      <c r="AH116" s="208">
        <f t="shared" si="82"/>
        <v>0</v>
      </c>
      <c r="AI116" s="75">
        <v>0</v>
      </c>
      <c r="AJ116" s="75">
        <v>0</v>
      </c>
      <c r="AK116" s="208">
        <f t="shared" si="83"/>
        <v>0</v>
      </c>
      <c r="AL116" s="75"/>
      <c r="AM116" s="75"/>
      <c r="AN116" s="208">
        <f t="shared" si="84"/>
        <v>0</v>
      </c>
      <c r="AO116" s="75">
        <v>0</v>
      </c>
      <c r="AP116" s="75">
        <v>0</v>
      </c>
      <c r="AQ116" s="208">
        <f t="shared" si="85"/>
        <v>0</v>
      </c>
      <c r="AR116" s="208">
        <v>0</v>
      </c>
      <c r="AS116" s="208">
        <v>0</v>
      </c>
      <c r="AT116" s="208">
        <v>0</v>
      </c>
      <c r="AU116" s="75">
        <v>0</v>
      </c>
      <c r="AV116" s="75">
        <v>0</v>
      </c>
      <c r="AW116" s="208">
        <f t="shared" si="86"/>
        <v>0</v>
      </c>
      <c r="AX116" s="75">
        <v>0</v>
      </c>
      <c r="AY116" s="75">
        <v>0</v>
      </c>
      <c r="AZ116" s="208">
        <f t="shared" si="99"/>
        <v>0</v>
      </c>
      <c r="BA116" s="75">
        <v>0</v>
      </c>
      <c r="BB116" s="75">
        <v>0</v>
      </c>
      <c r="BC116" s="381">
        <f t="shared" ref="BC116:BC117" si="107">SUM(BA116:BB116)</f>
        <v>0</v>
      </c>
      <c r="BD116" s="75">
        <v>0</v>
      </c>
      <c r="BE116" s="75">
        <v>0</v>
      </c>
      <c r="BF116" s="381">
        <f t="shared" ref="BF116:BF117" si="108">SUM(BD116:BE116)</f>
        <v>0</v>
      </c>
      <c r="BG116" s="75">
        <v>0</v>
      </c>
      <c r="BH116" s="75">
        <v>0</v>
      </c>
      <c r="BI116" s="381">
        <f t="shared" ref="BI116:BI117" si="109">SUM(BG116:BH116)</f>
        <v>0</v>
      </c>
      <c r="BJ116" s="75">
        <v>0</v>
      </c>
      <c r="BK116" s="75">
        <v>0</v>
      </c>
      <c r="BL116" s="381">
        <f t="shared" si="100"/>
        <v>0</v>
      </c>
      <c r="BM116" s="464"/>
      <c r="BN116" s="464"/>
      <c r="BO116" s="468">
        <f t="shared" si="101"/>
        <v>0</v>
      </c>
      <c r="BP116" s="460">
        <v>0</v>
      </c>
      <c r="BQ116" s="460">
        <v>0</v>
      </c>
      <c r="BR116" s="464">
        <f t="shared" si="102"/>
        <v>0</v>
      </c>
      <c r="BS116" s="475"/>
      <c r="BT116" s="475"/>
      <c r="BU116" s="468">
        <f t="shared" si="103"/>
        <v>0</v>
      </c>
      <c r="BV116" s="475"/>
      <c r="BW116" s="475"/>
      <c r="BX116" s="468">
        <f t="shared" si="104"/>
        <v>0</v>
      </c>
    </row>
    <row r="117" spans="1:76" s="31" customFormat="1" x14ac:dyDescent="0.25">
      <c r="A117" s="437" t="s">
        <v>72</v>
      </c>
      <c r="B117" s="43"/>
      <c r="C117" s="43"/>
      <c r="D117" s="43"/>
      <c r="E117" s="43"/>
      <c r="F117" s="43"/>
      <c r="G117" s="43"/>
      <c r="H117" s="43"/>
      <c r="I117" s="43"/>
      <c r="J117" s="43"/>
      <c r="K117" s="94">
        <f t="shared" si="105"/>
        <v>0</v>
      </c>
      <c r="L117" s="94">
        <v>0</v>
      </c>
      <c r="M117" s="94">
        <f t="shared" si="105"/>
        <v>0</v>
      </c>
      <c r="N117" s="94">
        <f t="shared" si="105"/>
        <v>0</v>
      </c>
      <c r="O117" s="94">
        <f>N117+M117</f>
        <v>0</v>
      </c>
      <c r="P117" s="94">
        <f t="shared" si="106"/>
        <v>0</v>
      </c>
      <c r="Q117" s="94">
        <v>0</v>
      </c>
      <c r="R117" s="94">
        <v>0</v>
      </c>
      <c r="S117" s="94">
        <f t="shared" si="106"/>
        <v>0</v>
      </c>
      <c r="T117" s="94">
        <v>0</v>
      </c>
      <c r="U117" s="94">
        <f t="shared" si="106"/>
        <v>0</v>
      </c>
      <c r="V117" s="94">
        <f t="shared" si="106"/>
        <v>0</v>
      </c>
      <c r="W117" s="94">
        <f>V117+U117</f>
        <v>0</v>
      </c>
      <c r="X117" s="94">
        <f>W117+V117</f>
        <v>0</v>
      </c>
      <c r="Y117" s="94"/>
      <c r="Z117" s="94"/>
      <c r="AA117" s="94"/>
      <c r="AB117" s="94"/>
      <c r="AC117" s="94">
        <f>X117+W117</f>
        <v>0</v>
      </c>
      <c r="AD117" s="94">
        <f>AC117+X117</f>
        <v>0</v>
      </c>
      <c r="AE117" s="208">
        <f t="shared" si="98"/>
        <v>0</v>
      </c>
      <c r="AF117" s="75"/>
      <c r="AG117" s="75"/>
      <c r="AH117" s="208">
        <f t="shared" si="82"/>
        <v>0</v>
      </c>
      <c r="AI117" s="75">
        <v>0</v>
      </c>
      <c r="AJ117" s="75">
        <v>0</v>
      </c>
      <c r="AK117" s="208">
        <f t="shared" si="83"/>
        <v>0</v>
      </c>
      <c r="AL117" s="75"/>
      <c r="AM117" s="75"/>
      <c r="AN117" s="208">
        <f t="shared" si="84"/>
        <v>0</v>
      </c>
      <c r="AO117" s="75">
        <v>0</v>
      </c>
      <c r="AP117" s="75">
        <v>0</v>
      </c>
      <c r="AQ117" s="208">
        <f t="shared" si="85"/>
        <v>0</v>
      </c>
      <c r="AR117" s="208">
        <v>0</v>
      </c>
      <c r="AS117" s="208">
        <v>0</v>
      </c>
      <c r="AT117" s="208">
        <v>0</v>
      </c>
      <c r="AU117" s="75">
        <v>0</v>
      </c>
      <c r="AV117" s="75">
        <v>0</v>
      </c>
      <c r="AW117" s="208">
        <f t="shared" si="86"/>
        <v>0</v>
      </c>
      <c r="AX117" s="75">
        <v>0</v>
      </c>
      <c r="AY117" s="75">
        <v>0</v>
      </c>
      <c r="AZ117" s="208">
        <f t="shared" si="99"/>
        <v>0</v>
      </c>
      <c r="BA117" s="75">
        <v>0</v>
      </c>
      <c r="BB117" s="75">
        <v>0</v>
      </c>
      <c r="BC117" s="381">
        <f t="shared" si="107"/>
        <v>0</v>
      </c>
      <c r="BD117" s="75">
        <v>0</v>
      </c>
      <c r="BE117" s="75">
        <v>0</v>
      </c>
      <c r="BF117" s="381">
        <f t="shared" si="108"/>
        <v>0</v>
      </c>
      <c r="BG117" s="75">
        <v>0</v>
      </c>
      <c r="BH117" s="75">
        <v>0</v>
      </c>
      <c r="BI117" s="381">
        <f t="shared" si="109"/>
        <v>0</v>
      </c>
      <c r="BJ117" s="75">
        <v>0</v>
      </c>
      <c r="BK117" s="75">
        <v>0</v>
      </c>
      <c r="BL117" s="381">
        <f t="shared" si="100"/>
        <v>0</v>
      </c>
      <c r="BM117" s="464"/>
      <c r="BN117" s="464"/>
      <c r="BO117" s="468">
        <f t="shared" si="101"/>
        <v>0</v>
      </c>
      <c r="BP117" s="460">
        <v>0</v>
      </c>
      <c r="BQ117" s="460">
        <v>0</v>
      </c>
      <c r="BR117" s="464">
        <f t="shared" si="102"/>
        <v>0</v>
      </c>
      <c r="BS117" s="475"/>
      <c r="BT117" s="475"/>
      <c r="BU117" s="468">
        <f>SUM(BS117:BT117)</f>
        <v>0</v>
      </c>
      <c r="BV117" s="475"/>
      <c r="BW117" s="475"/>
      <c r="BX117" s="468">
        <f t="shared" si="104"/>
        <v>0</v>
      </c>
    </row>
    <row r="118" spans="1:76" ht="37.5" x14ac:dyDescent="0.25">
      <c r="A118" s="438" t="s">
        <v>73</v>
      </c>
      <c r="B118" s="52"/>
      <c r="C118" s="52"/>
      <c r="D118" s="52"/>
      <c r="E118" s="52"/>
      <c r="F118" s="52"/>
      <c r="G118" s="52"/>
      <c r="H118" s="52"/>
      <c r="I118" s="52"/>
      <c r="J118" s="52"/>
      <c r="K118" s="90"/>
      <c r="L118" s="93">
        <v>0</v>
      </c>
      <c r="M118" s="90"/>
      <c r="N118" s="90"/>
      <c r="O118" s="90"/>
      <c r="P118" s="90"/>
      <c r="Q118" s="93">
        <v>0</v>
      </c>
      <c r="R118" s="93">
        <v>0</v>
      </c>
      <c r="S118" s="90"/>
      <c r="T118" s="93">
        <v>0</v>
      </c>
      <c r="U118" s="90"/>
      <c r="V118" s="90"/>
      <c r="W118" s="90"/>
      <c r="X118" s="90"/>
      <c r="Y118" s="90"/>
      <c r="Z118" s="90"/>
      <c r="AA118" s="90"/>
      <c r="AB118" s="90"/>
      <c r="AC118" s="90"/>
      <c r="AD118" s="90"/>
      <c r="AE118" s="214"/>
      <c r="AH118" s="208"/>
      <c r="AK118" s="208"/>
      <c r="AN118" s="208"/>
      <c r="AQ118" s="208"/>
      <c r="AR118" s="214"/>
      <c r="AS118" s="214"/>
      <c r="AT118" s="214"/>
      <c r="AW118" s="208"/>
      <c r="AZ118" s="208"/>
    </row>
    <row r="119" spans="1:76" x14ac:dyDescent="0.25">
      <c r="A119" s="254" t="s">
        <v>334</v>
      </c>
      <c r="B119" s="45">
        <v>0</v>
      </c>
      <c r="C119" s="45">
        <v>0</v>
      </c>
      <c r="D119" s="45">
        <v>0</v>
      </c>
      <c r="E119" s="45">
        <v>0</v>
      </c>
      <c r="F119" s="45">
        <v>1E-4</v>
      </c>
      <c r="G119" s="45">
        <v>1E-4</v>
      </c>
      <c r="H119" s="45">
        <v>0</v>
      </c>
      <c r="I119" s="45">
        <v>0</v>
      </c>
      <c r="J119" s="45">
        <v>0</v>
      </c>
      <c r="K119" s="88">
        <v>0</v>
      </c>
      <c r="L119" s="94">
        <v>0</v>
      </c>
      <c r="M119" s="88">
        <v>0</v>
      </c>
      <c r="N119" s="88">
        <v>0</v>
      </c>
      <c r="O119" s="88">
        <v>0</v>
      </c>
      <c r="P119" s="88">
        <v>0</v>
      </c>
      <c r="Q119" s="94">
        <v>0</v>
      </c>
      <c r="R119" s="94">
        <v>0</v>
      </c>
      <c r="S119" s="88">
        <v>0</v>
      </c>
      <c r="T119" s="94">
        <v>0</v>
      </c>
      <c r="U119" s="88">
        <v>0</v>
      </c>
      <c r="V119" s="88">
        <v>0</v>
      </c>
      <c r="W119" s="88">
        <v>0</v>
      </c>
      <c r="X119" s="88">
        <v>0</v>
      </c>
      <c r="Y119" s="88"/>
      <c r="Z119" s="88"/>
      <c r="AA119" s="88"/>
      <c r="AB119" s="88"/>
      <c r="AC119" s="88">
        <v>0</v>
      </c>
      <c r="AD119" s="88">
        <v>0</v>
      </c>
      <c r="AE119" s="209">
        <v>0</v>
      </c>
      <c r="AF119" s="75"/>
      <c r="AG119" s="75"/>
      <c r="AH119" s="208">
        <f t="shared" si="82"/>
        <v>0</v>
      </c>
      <c r="AI119" s="75">
        <v>0</v>
      </c>
      <c r="AJ119" s="75">
        <v>0</v>
      </c>
      <c r="AK119" s="208">
        <f t="shared" si="83"/>
        <v>0</v>
      </c>
      <c r="AL119" s="75"/>
      <c r="AM119" s="75"/>
      <c r="AN119" s="208">
        <f t="shared" si="84"/>
        <v>0</v>
      </c>
      <c r="AO119" s="75">
        <v>0</v>
      </c>
      <c r="AP119" s="75">
        <v>0</v>
      </c>
      <c r="AQ119" s="208">
        <f t="shared" si="85"/>
        <v>0</v>
      </c>
      <c r="AR119" s="75">
        <v>0</v>
      </c>
      <c r="AS119" s="75">
        <v>0</v>
      </c>
      <c r="AT119" s="208">
        <v>0</v>
      </c>
      <c r="AU119" s="75">
        <v>0</v>
      </c>
      <c r="AV119" s="75">
        <v>0</v>
      </c>
      <c r="AW119" s="208">
        <f t="shared" si="86"/>
        <v>0</v>
      </c>
      <c r="AX119" s="75">
        <v>0</v>
      </c>
      <c r="AY119" s="75">
        <v>0</v>
      </c>
      <c r="AZ119" s="208">
        <f t="shared" ref="AZ119:AZ120" si="110">AX119+AY119</f>
        <v>0</v>
      </c>
      <c r="BA119" s="75">
        <v>0</v>
      </c>
      <c r="BB119" s="75">
        <v>0</v>
      </c>
      <c r="BC119" s="208">
        <v>0</v>
      </c>
      <c r="BD119" s="75">
        <v>0</v>
      </c>
      <c r="BE119" s="75">
        <v>0</v>
      </c>
      <c r="BF119" s="208">
        <v>0</v>
      </c>
      <c r="BG119" s="75">
        <v>0</v>
      </c>
      <c r="BH119" s="75">
        <v>0</v>
      </c>
      <c r="BI119" s="208">
        <v>0</v>
      </c>
      <c r="BJ119" s="75">
        <v>0</v>
      </c>
      <c r="BK119" s="75">
        <v>0</v>
      </c>
      <c r="BL119" s="208">
        <v>0</v>
      </c>
      <c r="BM119" s="476"/>
      <c r="BN119" s="476"/>
      <c r="BO119" s="476"/>
      <c r="BP119" s="460">
        <v>0</v>
      </c>
      <c r="BQ119" s="460">
        <v>0</v>
      </c>
      <c r="BR119" s="476">
        <v>0</v>
      </c>
      <c r="BS119" s="462"/>
      <c r="BT119" s="462"/>
      <c r="BU119" s="462"/>
      <c r="BV119" s="462"/>
      <c r="BW119" s="462"/>
      <c r="BX119" s="462"/>
    </row>
    <row r="120" spans="1:76" x14ac:dyDescent="0.25">
      <c r="A120" s="253" t="s">
        <v>74</v>
      </c>
      <c r="B120" s="33">
        <v>0</v>
      </c>
      <c r="C120" s="33">
        <v>0.25</v>
      </c>
      <c r="D120" s="33">
        <v>0.25</v>
      </c>
      <c r="E120" s="33">
        <v>0</v>
      </c>
      <c r="F120" s="33">
        <v>0.3</v>
      </c>
      <c r="G120" s="33">
        <v>0.3</v>
      </c>
      <c r="H120" s="33">
        <v>0</v>
      </c>
      <c r="I120" s="33">
        <v>0</v>
      </c>
      <c r="J120" s="33">
        <v>0.3</v>
      </c>
      <c r="K120" s="88">
        <v>0.3</v>
      </c>
      <c r="L120" s="94">
        <v>0</v>
      </c>
      <c r="M120" s="88">
        <v>0</v>
      </c>
      <c r="N120" s="88">
        <v>0</v>
      </c>
      <c r="O120" s="88">
        <v>0</v>
      </c>
      <c r="P120" s="88"/>
      <c r="Q120" s="94">
        <v>0</v>
      </c>
      <c r="R120" s="94">
        <v>1E-4</v>
      </c>
      <c r="S120" s="88">
        <v>1E-4</v>
      </c>
      <c r="T120" s="94">
        <v>0</v>
      </c>
      <c r="U120" s="88">
        <v>0</v>
      </c>
      <c r="V120" s="88">
        <v>0</v>
      </c>
      <c r="W120" s="88">
        <v>0</v>
      </c>
      <c r="X120" s="88">
        <v>0</v>
      </c>
      <c r="Y120" s="88"/>
      <c r="Z120" s="88"/>
      <c r="AA120" s="88"/>
      <c r="AB120" s="88"/>
      <c r="AC120" s="88">
        <v>0</v>
      </c>
      <c r="AD120" s="88">
        <v>0</v>
      </c>
      <c r="AE120" s="209">
        <v>0</v>
      </c>
      <c r="AF120" s="75"/>
      <c r="AG120" s="75"/>
      <c r="AH120" s="208">
        <f t="shared" si="82"/>
        <v>0</v>
      </c>
      <c r="AI120" s="75">
        <v>0</v>
      </c>
      <c r="AJ120" s="75">
        <v>0</v>
      </c>
      <c r="AK120" s="208">
        <f t="shared" si="83"/>
        <v>0</v>
      </c>
      <c r="AL120" s="75"/>
      <c r="AM120" s="75"/>
      <c r="AN120" s="208">
        <f t="shared" si="84"/>
        <v>0</v>
      </c>
      <c r="AO120" s="75">
        <v>0</v>
      </c>
      <c r="AP120" s="75">
        <v>0</v>
      </c>
      <c r="AQ120" s="208">
        <f t="shared" si="85"/>
        <v>0</v>
      </c>
      <c r="AR120" s="75">
        <v>0</v>
      </c>
      <c r="AS120" s="75">
        <v>0</v>
      </c>
      <c r="AT120" s="208">
        <v>0</v>
      </c>
      <c r="AU120" s="75">
        <v>0</v>
      </c>
      <c r="AV120" s="75">
        <v>0</v>
      </c>
      <c r="AW120" s="208">
        <f t="shared" si="86"/>
        <v>0</v>
      </c>
      <c r="AX120" s="75">
        <v>0</v>
      </c>
      <c r="AY120" s="75">
        <v>0</v>
      </c>
      <c r="AZ120" s="208">
        <f t="shared" si="110"/>
        <v>0</v>
      </c>
      <c r="BA120" s="75">
        <v>0</v>
      </c>
      <c r="BB120" s="75">
        <v>0</v>
      </c>
      <c r="BC120" s="208">
        <v>0</v>
      </c>
      <c r="BD120" s="75">
        <v>0</v>
      </c>
      <c r="BE120" s="75">
        <v>0</v>
      </c>
      <c r="BF120" s="208">
        <v>0</v>
      </c>
      <c r="BG120" s="75">
        <v>0</v>
      </c>
      <c r="BH120" s="75">
        <v>0</v>
      </c>
      <c r="BI120" s="208">
        <v>0</v>
      </c>
      <c r="BJ120" s="75">
        <v>0</v>
      </c>
      <c r="BK120" s="75">
        <v>0</v>
      </c>
      <c r="BL120" s="208">
        <v>0</v>
      </c>
      <c r="BM120" s="476"/>
      <c r="BN120" s="476"/>
      <c r="BO120" s="476"/>
      <c r="BP120" s="460">
        <v>0</v>
      </c>
      <c r="BQ120" s="460">
        <v>0</v>
      </c>
      <c r="BR120" s="476">
        <v>0</v>
      </c>
      <c r="BS120" s="462"/>
      <c r="BT120" s="462"/>
      <c r="BU120" s="462"/>
      <c r="BV120" s="462"/>
      <c r="BW120" s="462"/>
      <c r="BX120" s="462"/>
    </row>
    <row r="121" spans="1:76" ht="36" customHeight="1" x14ac:dyDescent="0.25">
      <c r="A121" s="435" t="s">
        <v>75</v>
      </c>
      <c r="B121" s="43">
        <v>0</v>
      </c>
      <c r="C121" s="43">
        <v>0</v>
      </c>
      <c r="D121" s="43">
        <v>0</v>
      </c>
      <c r="E121" s="43">
        <v>0</v>
      </c>
      <c r="F121" s="43">
        <v>0</v>
      </c>
      <c r="G121" s="43">
        <v>0</v>
      </c>
      <c r="H121" s="43">
        <v>0</v>
      </c>
      <c r="I121" s="43">
        <v>0</v>
      </c>
      <c r="J121" s="50">
        <v>0</v>
      </c>
      <c r="K121" s="90"/>
      <c r="L121" s="93">
        <v>0</v>
      </c>
      <c r="M121" s="90"/>
      <c r="N121" s="90"/>
      <c r="O121" s="90"/>
      <c r="P121" s="90"/>
      <c r="Q121" s="93">
        <v>0</v>
      </c>
      <c r="R121" s="93">
        <v>0</v>
      </c>
      <c r="S121" s="90"/>
      <c r="T121" s="93">
        <v>0</v>
      </c>
      <c r="U121" s="90"/>
      <c r="V121" s="90"/>
      <c r="W121" s="90"/>
      <c r="X121" s="90"/>
      <c r="Y121" s="90"/>
      <c r="Z121" s="90"/>
      <c r="AA121" s="90"/>
      <c r="AB121" s="90"/>
      <c r="AC121" s="90"/>
      <c r="AD121" s="90"/>
      <c r="AE121" s="214"/>
      <c r="AH121" s="208">
        <f t="shared" si="82"/>
        <v>0</v>
      </c>
      <c r="AK121" s="208">
        <f t="shared" si="83"/>
        <v>0</v>
      </c>
      <c r="AN121" s="208">
        <f t="shared" si="84"/>
        <v>0</v>
      </c>
      <c r="AQ121" s="208">
        <f t="shared" si="85"/>
        <v>0</v>
      </c>
      <c r="AR121" s="214"/>
      <c r="AS121" s="214"/>
      <c r="AT121" s="214"/>
      <c r="AW121" s="208">
        <f t="shared" si="86"/>
        <v>0</v>
      </c>
      <c r="AZ121" s="208"/>
    </row>
    <row r="122" spans="1:76" x14ac:dyDescent="0.25">
      <c r="A122" s="255" t="s">
        <v>76</v>
      </c>
      <c r="B122" s="33">
        <v>0</v>
      </c>
      <c r="C122" s="33">
        <v>0.121</v>
      </c>
      <c r="D122" s="33">
        <v>0.121</v>
      </c>
      <c r="E122" s="33">
        <v>0</v>
      </c>
      <c r="F122" s="33">
        <v>0.121</v>
      </c>
      <c r="G122" s="33">
        <v>0.121</v>
      </c>
      <c r="H122" s="33">
        <v>0</v>
      </c>
      <c r="I122" s="33">
        <v>0</v>
      </c>
      <c r="J122" s="33">
        <v>3.5400000000000001E-2</v>
      </c>
      <c r="K122" s="88">
        <v>3.5400000000000001E-2</v>
      </c>
      <c r="L122" s="94">
        <v>0</v>
      </c>
      <c r="M122" s="88"/>
      <c r="N122" s="88">
        <v>1.54E-2</v>
      </c>
      <c r="O122" s="88">
        <f t="shared" si="80"/>
        <v>1.54E-2</v>
      </c>
      <c r="P122" s="88"/>
      <c r="Q122" s="94">
        <v>0</v>
      </c>
      <c r="R122" s="94">
        <v>0.12239999999999999</v>
      </c>
      <c r="S122" s="88">
        <v>0.12239999999999999</v>
      </c>
      <c r="T122" s="94">
        <v>0</v>
      </c>
      <c r="U122" s="88">
        <v>0</v>
      </c>
      <c r="V122" s="88">
        <v>0.12239999999999999</v>
      </c>
      <c r="W122" s="88">
        <f>V122+U122</f>
        <v>0.12239999999999999</v>
      </c>
      <c r="X122" s="88">
        <v>0</v>
      </c>
      <c r="Y122" s="88">
        <v>0</v>
      </c>
      <c r="Z122" s="88">
        <v>2.24E-2</v>
      </c>
      <c r="AA122" s="88">
        <f>SUM(Y122:Z122)</f>
        <v>2.24E-2</v>
      </c>
      <c r="AB122" s="88"/>
      <c r="AC122" s="88">
        <v>0.12239999999999999</v>
      </c>
      <c r="AD122" s="88">
        <v>0</v>
      </c>
      <c r="AE122" s="208">
        <f t="shared" si="98"/>
        <v>0.12239999999999999</v>
      </c>
      <c r="AF122" s="75">
        <v>9.0499999999999997E-2</v>
      </c>
      <c r="AG122" s="75">
        <v>0</v>
      </c>
      <c r="AH122" s="208">
        <f t="shared" si="82"/>
        <v>9.0499999999999997E-2</v>
      </c>
      <c r="AI122" s="75">
        <v>5.91E-2</v>
      </c>
      <c r="AJ122" s="75">
        <v>0</v>
      </c>
      <c r="AK122" s="208">
        <f t="shared" si="83"/>
        <v>5.91E-2</v>
      </c>
      <c r="AL122" s="75">
        <v>0.12239999999999999</v>
      </c>
      <c r="AM122" s="75">
        <v>0</v>
      </c>
      <c r="AN122" s="208">
        <f t="shared" si="84"/>
        <v>0.12239999999999999</v>
      </c>
      <c r="AO122" s="75">
        <v>0.12239999999999999</v>
      </c>
      <c r="AP122" s="75">
        <v>0</v>
      </c>
      <c r="AQ122" s="208">
        <f t="shared" si="85"/>
        <v>0.12239999999999999</v>
      </c>
      <c r="AR122" s="208"/>
      <c r="AS122" s="208"/>
      <c r="AT122" s="208"/>
      <c r="AU122" s="75">
        <v>1.2239999999999999E-2</v>
      </c>
      <c r="AV122" s="75">
        <v>0</v>
      </c>
      <c r="AW122" s="208">
        <f t="shared" si="86"/>
        <v>1.2239999999999999E-2</v>
      </c>
      <c r="AX122" s="75">
        <v>1.2239999999999999E-2</v>
      </c>
      <c r="AY122" s="75">
        <v>0</v>
      </c>
      <c r="AZ122" s="208">
        <f t="shared" ref="AZ122:AZ123" si="111">AX122+AY122</f>
        <v>1.2239999999999999E-2</v>
      </c>
      <c r="BD122" s="373">
        <v>7.7999999999999996E-3</v>
      </c>
      <c r="BE122" s="373">
        <v>0</v>
      </c>
      <c r="BF122" s="373">
        <f>SUM(BD122:BE122)</f>
        <v>7.7999999999999996E-3</v>
      </c>
      <c r="BG122" s="355">
        <v>0.13439999999999999</v>
      </c>
      <c r="BH122" s="355">
        <v>0</v>
      </c>
      <c r="BI122" s="380">
        <f>SUM(BG122:BH122)</f>
        <v>0.13439999999999999</v>
      </c>
      <c r="BJ122" s="355">
        <v>0.159</v>
      </c>
      <c r="BK122" s="355">
        <v>0</v>
      </c>
      <c r="BL122" s="421">
        <f>SUM(BJ122:BK122)</f>
        <v>0.159</v>
      </c>
      <c r="BM122" s="421">
        <v>0.14860000000000001</v>
      </c>
      <c r="BN122" s="421">
        <v>0</v>
      </c>
      <c r="BO122" s="421">
        <f>SUM(BM122:BN122)</f>
        <v>0.14860000000000001</v>
      </c>
      <c r="BP122" s="79">
        <v>0.11899999999999999</v>
      </c>
      <c r="BQ122" s="79">
        <v>0</v>
      </c>
      <c r="BR122" s="421">
        <f>SUM(BP122:BQ122)</f>
        <v>0.11899999999999999</v>
      </c>
      <c r="BS122" s="421">
        <v>0.16</v>
      </c>
      <c r="BT122" s="421">
        <v>0</v>
      </c>
      <c r="BU122" s="421">
        <f>SUM(BS122:BT122)</f>
        <v>0.16</v>
      </c>
      <c r="BV122" s="421">
        <v>0.30009999999999998</v>
      </c>
      <c r="BW122" s="421">
        <v>0</v>
      </c>
      <c r="BX122" s="421">
        <f>SUM(BV122:BW122)</f>
        <v>0.30009999999999998</v>
      </c>
    </row>
    <row r="123" spans="1:76" ht="36" customHeight="1" x14ac:dyDescent="0.25">
      <c r="A123" s="257" t="s">
        <v>77</v>
      </c>
      <c r="B123" s="33"/>
      <c r="C123" s="33"/>
      <c r="D123" s="33"/>
      <c r="E123" s="33"/>
      <c r="F123" s="33"/>
      <c r="G123" s="33"/>
      <c r="H123" s="33"/>
      <c r="I123" s="33"/>
      <c r="J123" s="55"/>
      <c r="K123" s="90"/>
      <c r="L123" s="93">
        <v>0</v>
      </c>
      <c r="M123" s="90"/>
      <c r="N123" s="90"/>
      <c r="O123" s="90"/>
      <c r="P123" s="90"/>
      <c r="Q123" s="93">
        <v>0</v>
      </c>
      <c r="R123" s="93">
        <v>0</v>
      </c>
      <c r="S123" s="90"/>
      <c r="T123" s="93">
        <v>0</v>
      </c>
      <c r="U123" s="90"/>
      <c r="V123" s="90"/>
      <c r="W123" s="90"/>
      <c r="X123" s="90"/>
      <c r="Y123" s="90"/>
      <c r="Z123" s="90"/>
      <c r="AA123" s="90"/>
      <c r="AB123" s="90"/>
      <c r="AC123" s="90"/>
      <c r="AD123" s="90"/>
      <c r="AE123" s="208">
        <f t="shared" si="98"/>
        <v>0</v>
      </c>
      <c r="AH123" s="208">
        <f t="shared" si="82"/>
        <v>0</v>
      </c>
      <c r="AK123" s="208">
        <f t="shared" si="83"/>
        <v>0</v>
      </c>
      <c r="AN123" s="208">
        <f t="shared" si="84"/>
        <v>0</v>
      </c>
      <c r="AQ123" s="208">
        <f t="shared" si="85"/>
        <v>0</v>
      </c>
      <c r="AR123" s="214"/>
      <c r="AS123" s="214"/>
      <c r="AT123" s="214"/>
      <c r="AW123" s="208">
        <f t="shared" si="86"/>
        <v>0</v>
      </c>
      <c r="AX123" s="317">
        <v>0</v>
      </c>
      <c r="AY123" s="316">
        <v>0</v>
      </c>
      <c r="AZ123" s="208">
        <f t="shared" si="111"/>
        <v>0</v>
      </c>
    </row>
    <row r="124" spans="1:76" ht="36" customHeight="1" x14ac:dyDescent="0.25">
      <c r="A124" s="435" t="s">
        <v>314</v>
      </c>
      <c r="B124" s="33"/>
      <c r="C124" s="33"/>
      <c r="D124" s="33"/>
      <c r="E124" s="33"/>
      <c r="F124" s="33"/>
      <c r="G124" s="33"/>
      <c r="H124" s="33"/>
      <c r="I124" s="33"/>
      <c r="J124" s="55"/>
      <c r="K124" s="90"/>
      <c r="L124" s="93">
        <v>0</v>
      </c>
      <c r="M124" s="90"/>
      <c r="N124" s="90"/>
      <c r="O124" s="90"/>
      <c r="P124" s="90"/>
      <c r="Q124" s="93">
        <v>0</v>
      </c>
      <c r="R124" s="93">
        <v>0</v>
      </c>
      <c r="S124" s="90"/>
      <c r="T124" s="93">
        <v>0</v>
      </c>
      <c r="U124" s="90"/>
      <c r="V124" s="90"/>
      <c r="W124" s="90"/>
      <c r="X124" s="90"/>
      <c r="Y124" s="90"/>
      <c r="Z124" s="90"/>
      <c r="AA124" s="90"/>
      <c r="AB124" s="90"/>
      <c r="AC124" s="90"/>
      <c r="AD124" s="90"/>
      <c r="AE124" s="208"/>
      <c r="AH124" s="208"/>
      <c r="AK124" s="208"/>
      <c r="AN124" s="208"/>
      <c r="AQ124" s="208"/>
      <c r="AR124" s="214"/>
      <c r="AS124" s="214"/>
      <c r="AT124" s="214"/>
      <c r="AW124" s="208"/>
      <c r="AX124" s="317"/>
      <c r="AY124" s="316"/>
      <c r="AZ124" s="208"/>
    </row>
    <row r="125" spans="1:76" x14ac:dyDescent="0.25">
      <c r="A125" s="255" t="s">
        <v>78</v>
      </c>
      <c r="B125" s="33">
        <v>0</v>
      </c>
      <c r="C125" s="33">
        <v>1.7867999999999999</v>
      </c>
      <c r="D125" s="33">
        <v>1.7867999999999999</v>
      </c>
      <c r="E125" s="33">
        <v>0</v>
      </c>
      <c r="F125" s="33">
        <v>1.7867999999999999</v>
      </c>
      <c r="G125" s="33">
        <v>1.7867999999999999</v>
      </c>
      <c r="H125" s="33">
        <v>0</v>
      </c>
      <c r="I125" s="33">
        <v>0</v>
      </c>
      <c r="J125" s="33">
        <v>1.0226999999999999</v>
      </c>
      <c r="K125" s="88">
        <v>1.0226999999999999</v>
      </c>
      <c r="L125" s="94">
        <v>0</v>
      </c>
      <c r="M125" s="88">
        <v>0</v>
      </c>
      <c r="N125" s="88">
        <v>0.61319999999999997</v>
      </c>
      <c r="O125" s="88">
        <f t="shared" si="80"/>
        <v>0.61319999999999997</v>
      </c>
      <c r="P125" s="88"/>
      <c r="Q125" s="94">
        <v>0</v>
      </c>
      <c r="R125" s="94">
        <v>0</v>
      </c>
      <c r="S125" s="88">
        <v>1.7867999999999999</v>
      </c>
      <c r="T125" s="94">
        <v>0</v>
      </c>
      <c r="U125" s="88">
        <v>0</v>
      </c>
      <c r="V125" s="88">
        <v>2.34</v>
      </c>
      <c r="W125" s="88">
        <f>V125+U125</f>
        <v>2.34</v>
      </c>
      <c r="X125" s="88">
        <v>0</v>
      </c>
      <c r="Y125" s="88">
        <v>0</v>
      </c>
      <c r="Z125" s="88">
        <v>1.7548999999999999</v>
      </c>
      <c r="AA125" s="88">
        <f>SUM(Y125:Z125)</f>
        <v>1.7548999999999999</v>
      </c>
      <c r="AB125" s="88"/>
      <c r="AC125" s="88">
        <v>2.78</v>
      </c>
      <c r="AD125" s="88">
        <v>0</v>
      </c>
      <c r="AE125" s="208">
        <f t="shared" si="98"/>
        <v>2.78</v>
      </c>
      <c r="AF125" s="75">
        <v>5.1550000000000002</v>
      </c>
      <c r="AG125" s="75">
        <v>0</v>
      </c>
      <c r="AH125" s="208">
        <f t="shared" si="82"/>
        <v>5.1550000000000002</v>
      </c>
      <c r="AI125" s="75">
        <v>4.3563999999999998</v>
      </c>
      <c r="AJ125" s="75">
        <v>0</v>
      </c>
      <c r="AK125" s="208">
        <f t="shared" si="83"/>
        <v>4.3563999999999998</v>
      </c>
      <c r="AL125" s="75">
        <v>4.2809999999999997</v>
      </c>
      <c r="AM125" s="75">
        <v>0</v>
      </c>
      <c r="AN125" s="208">
        <f t="shared" si="84"/>
        <v>4.2809999999999997</v>
      </c>
      <c r="AO125" s="75">
        <v>3.6695000000000002</v>
      </c>
      <c r="AP125" s="75">
        <v>0</v>
      </c>
      <c r="AQ125" s="208">
        <f t="shared" si="85"/>
        <v>3.6695000000000002</v>
      </c>
      <c r="AR125" s="208">
        <v>3.6545000000000001</v>
      </c>
      <c r="AS125" s="208">
        <v>0</v>
      </c>
      <c r="AT125" s="208">
        <f>SUM(AR125:AS125)</f>
        <v>3.6545000000000001</v>
      </c>
      <c r="AU125" s="75">
        <v>4</v>
      </c>
      <c r="AV125" s="75">
        <v>0</v>
      </c>
      <c r="AW125" s="208">
        <f t="shared" si="86"/>
        <v>4</v>
      </c>
      <c r="AX125" s="75">
        <v>4</v>
      </c>
      <c r="AY125" s="75">
        <v>0</v>
      </c>
      <c r="AZ125" s="208">
        <f t="shared" ref="AZ125:AZ126" si="112">AX125+AY125</f>
        <v>4</v>
      </c>
      <c r="BA125" s="79">
        <v>1.05</v>
      </c>
      <c r="BB125" s="79">
        <v>0</v>
      </c>
      <c r="BC125" s="381">
        <f>SUM(BA125:BB125)</f>
        <v>1.05</v>
      </c>
      <c r="BD125" s="381">
        <v>0.76029999999999998</v>
      </c>
      <c r="BE125" s="381">
        <v>0</v>
      </c>
      <c r="BF125" s="381">
        <f>SUM(BD125:BE125)</f>
        <v>0.76029999999999998</v>
      </c>
      <c r="BG125" s="79">
        <v>2.95</v>
      </c>
      <c r="BH125" s="79">
        <v>0</v>
      </c>
      <c r="BI125" s="381">
        <f>SUM(BG125:BH125)</f>
        <v>2.95</v>
      </c>
      <c r="BJ125" s="381">
        <v>5.0999999999999996</v>
      </c>
      <c r="BK125" s="381">
        <v>0</v>
      </c>
      <c r="BL125" s="477">
        <f>SUM(BJ125:BK125)</f>
        <v>5.0999999999999996</v>
      </c>
      <c r="BM125" s="421">
        <v>5.0396000000000001</v>
      </c>
      <c r="BN125" s="421">
        <v>0</v>
      </c>
      <c r="BO125" s="421">
        <f>SUM(BM125:BN125)</f>
        <v>5.0396000000000001</v>
      </c>
      <c r="BP125" s="381">
        <v>4.75</v>
      </c>
      <c r="BQ125" s="381">
        <v>0</v>
      </c>
      <c r="BR125" s="421">
        <f>SUM(BP125:BQ125)</f>
        <v>4.75</v>
      </c>
      <c r="BS125" s="421">
        <v>7.92</v>
      </c>
      <c r="BT125" s="421">
        <v>0</v>
      </c>
      <c r="BU125" s="421">
        <f>SUM(BS125:BT125)</f>
        <v>7.92</v>
      </c>
      <c r="BV125" s="421">
        <v>17.41</v>
      </c>
      <c r="BW125" s="421">
        <v>0</v>
      </c>
      <c r="BX125" s="421">
        <f>SUM(BV125:BW125)</f>
        <v>17.41</v>
      </c>
    </row>
    <row r="126" spans="1:76" x14ac:dyDescent="0.25">
      <c r="A126" s="255" t="s">
        <v>79</v>
      </c>
      <c r="B126" s="33">
        <v>0</v>
      </c>
      <c r="C126" s="33">
        <v>0.3</v>
      </c>
      <c r="D126" s="33">
        <v>0.3</v>
      </c>
      <c r="E126" s="33">
        <v>0</v>
      </c>
      <c r="F126" s="33">
        <v>0.3</v>
      </c>
      <c r="G126" s="33">
        <v>0.3</v>
      </c>
      <c r="H126" s="33">
        <v>0</v>
      </c>
      <c r="I126" s="33">
        <v>0</v>
      </c>
      <c r="J126" s="33">
        <v>0.3</v>
      </c>
      <c r="K126" s="88">
        <v>0.3</v>
      </c>
      <c r="L126" s="94">
        <v>0</v>
      </c>
      <c r="M126" s="88">
        <v>0</v>
      </c>
      <c r="N126" s="88">
        <v>0.3</v>
      </c>
      <c r="O126" s="88">
        <f t="shared" si="80"/>
        <v>0.3</v>
      </c>
      <c r="P126" s="88"/>
      <c r="Q126" s="94">
        <v>0</v>
      </c>
      <c r="R126" s="94">
        <v>0.3</v>
      </c>
      <c r="S126" s="88">
        <v>3000</v>
      </c>
      <c r="T126" s="94">
        <v>0</v>
      </c>
      <c r="U126" s="88">
        <v>0</v>
      </c>
      <c r="V126" s="88">
        <v>0.3</v>
      </c>
      <c r="W126" s="88">
        <f>V126+U126</f>
        <v>0.3</v>
      </c>
      <c r="X126" s="88">
        <v>0</v>
      </c>
      <c r="Y126" s="88">
        <v>0</v>
      </c>
      <c r="Z126" s="88">
        <v>0.15</v>
      </c>
      <c r="AA126" s="88">
        <f>SUM(Y126:Z126)</f>
        <v>0.15</v>
      </c>
      <c r="AB126" s="88"/>
      <c r="AC126" s="88">
        <v>0.3</v>
      </c>
      <c r="AD126" s="88">
        <v>0</v>
      </c>
      <c r="AE126" s="208">
        <f>AD126+AC126</f>
        <v>0.3</v>
      </c>
      <c r="AF126" s="75">
        <v>0.5</v>
      </c>
      <c r="AG126" s="75">
        <v>0</v>
      </c>
      <c r="AH126" s="208">
        <f t="shared" si="82"/>
        <v>0.5</v>
      </c>
      <c r="AI126" s="75">
        <v>0.10879999999999999</v>
      </c>
      <c r="AJ126" s="75">
        <v>0</v>
      </c>
      <c r="AK126" s="208">
        <f t="shared" si="83"/>
        <v>0.10879999999999999</v>
      </c>
      <c r="AL126" s="75">
        <v>0.5</v>
      </c>
      <c r="AM126" s="75">
        <v>0</v>
      </c>
      <c r="AN126" s="208">
        <f t="shared" si="84"/>
        <v>0.5</v>
      </c>
      <c r="AO126" s="75">
        <v>0.2</v>
      </c>
      <c r="AP126" s="75">
        <v>0</v>
      </c>
      <c r="AQ126" s="208">
        <f t="shared" si="85"/>
        <v>0.2</v>
      </c>
      <c r="AR126" s="208">
        <v>0.15909999999999999</v>
      </c>
      <c r="AS126" s="208">
        <v>0.3</v>
      </c>
      <c r="AT126" s="208">
        <f>SUM(AR126:AS126)</f>
        <v>0.45909999999999995</v>
      </c>
      <c r="AU126" s="75">
        <v>0.3</v>
      </c>
      <c r="AV126" s="75">
        <v>0</v>
      </c>
      <c r="AW126" s="208">
        <f t="shared" si="86"/>
        <v>0.3</v>
      </c>
      <c r="AX126" s="75">
        <v>0.3</v>
      </c>
      <c r="AY126" s="75">
        <v>0</v>
      </c>
      <c r="AZ126" s="208">
        <f t="shared" si="112"/>
        <v>0.3</v>
      </c>
      <c r="BA126" s="79">
        <v>0.2</v>
      </c>
      <c r="BB126" s="79">
        <v>0</v>
      </c>
      <c r="BC126" s="381">
        <f>SUM(BA126:BB126)</f>
        <v>0.2</v>
      </c>
      <c r="BD126" s="381">
        <v>0.16889999999999999</v>
      </c>
      <c r="BE126" s="381">
        <v>0</v>
      </c>
      <c r="BF126" s="381">
        <f>SUM(BD126:BE126)</f>
        <v>0.16889999999999999</v>
      </c>
      <c r="BG126" s="79">
        <v>0.3</v>
      </c>
      <c r="BH126" s="79">
        <v>0</v>
      </c>
      <c r="BI126" s="381">
        <f>SUM(BG126:BH126)</f>
        <v>0.3</v>
      </c>
      <c r="BJ126" s="422">
        <v>0.15</v>
      </c>
      <c r="BK126" s="422">
        <v>0</v>
      </c>
      <c r="BL126" s="387">
        <f>SUM(BJ126:BK126)</f>
        <v>0.15</v>
      </c>
      <c r="BM126" s="421">
        <v>8.5360999999999994</v>
      </c>
      <c r="BN126" s="421">
        <v>0</v>
      </c>
      <c r="BO126" s="421">
        <f>SUM(BM126:BN126)</f>
        <v>8.5360999999999994</v>
      </c>
      <c r="BP126" s="381">
        <v>0.3</v>
      </c>
      <c r="BQ126" s="381">
        <v>0</v>
      </c>
      <c r="BR126" s="421">
        <f>SUM(BP126:BQ126)</f>
        <v>0.3</v>
      </c>
      <c r="BS126" s="190">
        <v>14.0825</v>
      </c>
      <c r="BT126" s="190">
        <v>0</v>
      </c>
      <c r="BU126" s="190">
        <f>SUM(BS126:BT126)</f>
        <v>14.0825</v>
      </c>
      <c r="BV126" s="190">
        <v>23.231300000000001</v>
      </c>
      <c r="BW126" s="190">
        <v>0</v>
      </c>
      <c r="BX126" s="190">
        <f>SUM(BV126:BW126)</f>
        <v>23.231300000000001</v>
      </c>
    </row>
    <row r="127" spans="1:76" x14ac:dyDescent="0.25">
      <c r="A127" s="438" t="s">
        <v>80</v>
      </c>
      <c r="B127" s="33">
        <v>0</v>
      </c>
      <c r="C127" s="33">
        <v>0</v>
      </c>
      <c r="D127" s="33">
        <v>0</v>
      </c>
      <c r="E127" s="33">
        <v>0</v>
      </c>
      <c r="F127" s="33">
        <v>0</v>
      </c>
      <c r="G127" s="33">
        <v>0</v>
      </c>
      <c r="H127" s="33">
        <v>0</v>
      </c>
      <c r="I127" s="33">
        <v>0</v>
      </c>
      <c r="J127" s="55">
        <v>0</v>
      </c>
      <c r="K127" s="90"/>
      <c r="L127" s="93">
        <v>0</v>
      </c>
      <c r="M127" s="90"/>
      <c r="N127" s="90"/>
      <c r="O127" s="90"/>
      <c r="P127" s="90"/>
      <c r="Q127" s="93">
        <v>0</v>
      </c>
      <c r="R127" s="93">
        <v>0</v>
      </c>
      <c r="S127" s="90"/>
      <c r="T127" s="93">
        <v>0</v>
      </c>
      <c r="U127" s="90"/>
      <c r="V127" s="90"/>
      <c r="W127" s="90"/>
      <c r="X127" s="90"/>
      <c r="Y127" s="90"/>
      <c r="Z127" s="90"/>
      <c r="AA127" s="90"/>
      <c r="AB127" s="90"/>
      <c r="AC127" s="90"/>
      <c r="AD127" s="90"/>
      <c r="AE127" s="214"/>
      <c r="AH127" s="208">
        <f t="shared" si="82"/>
        <v>0</v>
      </c>
      <c r="AK127" s="208">
        <f t="shared" si="83"/>
        <v>0</v>
      </c>
      <c r="AN127" s="208">
        <f t="shared" si="84"/>
        <v>0</v>
      </c>
      <c r="AQ127" s="208">
        <f t="shared" si="85"/>
        <v>0</v>
      </c>
      <c r="AR127" s="214"/>
      <c r="AS127" s="214"/>
      <c r="AT127" s="214"/>
      <c r="AW127" s="208">
        <f t="shared" si="86"/>
        <v>0</v>
      </c>
      <c r="AZ127" s="208"/>
      <c r="BM127" s="190"/>
      <c r="BN127" s="190"/>
      <c r="BO127" s="190"/>
      <c r="BP127" s="190"/>
      <c r="BQ127" s="190"/>
      <c r="BR127" s="190"/>
      <c r="BS127" s="190"/>
      <c r="BT127" s="190"/>
      <c r="BU127" s="190"/>
      <c r="BV127" s="190"/>
      <c r="BW127" s="190"/>
      <c r="BX127" s="190"/>
    </row>
    <row r="128" spans="1:76" x14ac:dyDescent="0.25">
      <c r="A128" s="257" t="s">
        <v>81</v>
      </c>
      <c r="B128" s="33">
        <v>0</v>
      </c>
      <c r="C128" s="33">
        <v>0.70750000000000002</v>
      </c>
      <c r="D128" s="33">
        <v>0.70750000000000002</v>
      </c>
      <c r="E128" s="33">
        <v>0</v>
      </c>
      <c r="F128" s="33">
        <v>1.0490999999999999</v>
      </c>
      <c r="G128" s="33">
        <v>1.0490999999999999</v>
      </c>
      <c r="H128" s="33">
        <v>0</v>
      </c>
      <c r="I128" s="33">
        <v>0</v>
      </c>
      <c r="J128" s="33">
        <v>0.94099999999999995</v>
      </c>
      <c r="K128" s="88">
        <v>0.94099999999999995</v>
      </c>
      <c r="L128" s="94">
        <v>0</v>
      </c>
      <c r="M128" s="88">
        <v>0</v>
      </c>
      <c r="N128" s="88">
        <v>0.86040000000000005</v>
      </c>
      <c r="O128" s="88">
        <f t="shared" si="80"/>
        <v>0.86040000000000005</v>
      </c>
      <c r="P128" s="88"/>
      <c r="Q128" s="94">
        <v>0</v>
      </c>
      <c r="R128" s="94">
        <v>1.1506000000000001</v>
      </c>
      <c r="S128" s="88">
        <v>1.1506000000000001</v>
      </c>
      <c r="T128" s="94">
        <v>0</v>
      </c>
      <c r="U128" s="88">
        <v>0</v>
      </c>
      <c r="V128" s="88">
        <v>1.5004</v>
      </c>
      <c r="W128" s="88">
        <f>V128+U128</f>
        <v>1.5004</v>
      </c>
      <c r="X128" s="88">
        <v>0</v>
      </c>
      <c r="Y128" s="88">
        <v>0</v>
      </c>
      <c r="Z128" s="88">
        <v>1.3893</v>
      </c>
      <c r="AA128" s="88">
        <f>SUM(Y128:Z128)</f>
        <v>1.3893</v>
      </c>
      <c r="AB128" s="88"/>
      <c r="AC128" s="88">
        <v>2.1821000000000002</v>
      </c>
      <c r="AD128" s="88">
        <v>0</v>
      </c>
      <c r="AE128" s="208">
        <f t="shared" ref="AE128:AE133" si="113">AD128+AC128</f>
        <v>2.1821000000000002</v>
      </c>
      <c r="AF128" s="75">
        <v>4.3499999999999996</v>
      </c>
      <c r="AG128" s="75">
        <v>0</v>
      </c>
      <c r="AH128" s="208">
        <f t="shared" si="82"/>
        <v>4.3499999999999996</v>
      </c>
      <c r="AI128" s="75">
        <v>3.8683999999999998</v>
      </c>
      <c r="AJ128" s="75">
        <v>0</v>
      </c>
      <c r="AK128" s="208">
        <f t="shared" si="83"/>
        <v>3.8683999999999998</v>
      </c>
      <c r="AL128" s="75">
        <v>4.2290000000000001</v>
      </c>
      <c r="AM128" s="75">
        <v>0</v>
      </c>
      <c r="AN128" s="208">
        <f t="shared" si="84"/>
        <v>4.2290000000000001</v>
      </c>
      <c r="AO128" s="75">
        <v>7.468</v>
      </c>
      <c r="AP128" s="75">
        <v>0</v>
      </c>
      <c r="AQ128" s="208">
        <f t="shared" si="85"/>
        <v>7.468</v>
      </c>
      <c r="AR128" s="208">
        <v>7.0917000000000003</v>
      </c>
      <c r="AS128" s="208">
        <v>0</v>
      </c>
      <c r="AT128" s="208">
        <f>SUM(AR128:AS128)</f>
        <v>7.0917000000000003</v>
      </c>
      <c r="AU128" s="75">
        <v>8.3800000000000008</v>
      </c>
      <c r="AV128" s="75">
        <v>0</v>
      </c>
      <c r="AW128" s="208">
        <f t="shared" si="86"/>
        <v>8.3800000000000008</v>
      </c>
      <c r="AX128" s="75">
        <v>8.3800000000000008</v>
      </c>
      <c r="AY128" s="75">
        <v>0</v>
      </c>
      <c r="AZ128" s="208">
        <f t="shared" ref="AZ128:AZ133" si="114">AX128+AY128</f>
        <v>8.3800000000000008</v>
      </c>
      <c r="BA128" s="79">
        <v>7.26</v>
      </c>
      <c r="BB128" s="79">
        <v>0</v>
      </c>
      <c r="BC128" s="381">
        <f>SUM(BA128:BB128)</f>
        <v>7.26</v>
      </c>
      <c r="BD128" s="381">
        <v>7.0229999999999997</v>
      </c>
      <c r="BE128" s="381">
        <v>0</v>
      </c>
      <c r="BF128" s="381">
        <f>SUM(BD128:BE128)</f>
        <v>7.0229999999999997</v>
      </c>
      <c r="BG128" s="79">
        <v>8.3249999999999993</v>
      </c>
      <c r="BH128" s="79">
        <v>0</v>
      </c>
      <c r="BI128" s="381">
        <f>SUM(BG128:BH128)</f>
        <v>8.3249999999999993</v>
      </c>
      <c r="BJ128" s="381">
        <v>7.601</v>
      </c>
      <c r="BK128" s="381">
        <v>0</v>
      </c>
      <c r="BL128" s="478">
        <f>SUM(BJ128:BK128)</f>
        <v>7.601</v>
      </c>
      <c r="BM128" s="424">
        <v>7.4211999999999998</v>
      </c>
      <c r="BN128" s="424">
        <v>0</v>
      </c>
      <c r="BO128" s="424">
        <f>SUM(BM128:BN128)</f>
        <v>7.4211999999999998</v>
      </c>
      <c r="BP128" s="381">
        <v>10.414999999999999</v>
      </c>
      <c r="BQ128" s="381">
        <v>0</v>
      </c>
      <c r="BR128" s="424">
        <f>SUM(BP128:BQ128)</f>
        <v>10.414999999999999</v>
      </c>
      <c r="BS128" s="190">
        <v>10.3977</v>
      </c>
      <c r="BT128" s="190">
        <v>0</v>
      </c>
      <c r="BU128" s="190">
        <f>SUM(BS128:BT128)</f>
        <v>10.3977</v>
      </c>
      <c r="BV128" s="190">
        <v>11.5642</v>
      </c>
      <c r="BW128" s="190">
        <v>0</v>
      </c>
      <c r="BX128" s="190">
        <f>SUM(BV128:BW128)</f>
        <v>11.5642</v>
      </c>
    </row>
    <row r="129" spans="1:76" x14ac:dyDescent="0.25">
      <c r="A129" s="255" t="s">
        <v>82</v>
      </c>
      <c r="B129" s="33">
        <v>0</v>
      </c>
      <c r="C129" s="33">
        <v>0.49070000000000003</v>
      </c>
      <c r="D129" s="33">
        <v>0.49070000000000003</v>
      </c>
      <c r="E129" s="33">
        <v>0</v>
      </c>
      <c r="F129" s="33">
        <v>0.76</v>
      </c>
      <c r="G129" s="33">
        <v>0.76</v>
      </c>
      <c r="H129" s="33">
        <v>0</v>
      </c>
      <c r="I129" s="33">
        <v>0</v>
      </c>
      <c r="J129" s="33">
        <v>0.55449999999999999</v>
      </c>
      <c r="K129" s="88">
        <v>0.55449999999999999</v>
      </c>
      <c r="L129" s="94">
        <v>0</v>
      </c>
      <c r="M129" s="88">
        <v>0</v>
      </c>
      <c r="N129" s="88">
        <v>0.441</v>
      </c>
      <c r="O129" s="88">
        <f t="shared" si="80"/>
        <v>0.441</v>
      </c>
      <c r="P129" s="88"/>
      <c r="Q129" s="94">
        <v>0</v>
      </c>
      <c r="R129" s="94">
        <v>0.76</v>
      </c>
      <c r="S129" s="88">
        <v>0.76</v>
      </c>
      <c r="T129" s="94">
        <v>0</v>
      </c>
      <c r="U129" s="88">
        <v>0</v>
      </c>
      <c r="V129" s="88">
        <v>0.76</v>
      </c>
      <c r="W129" s="88">
        <f>V129+U129</f>
        <v>0.76</v>
      </c>
      <c r="X129" s="88">
        <v>0</v>
      </c>
      <c r="Y129" s="88">
        <v>0</v>
      </c>
      <c r="Z129" s="88">
        <v>0.55169999999999997</v>
      </c>
      <c r="AA129" s="88">
        <f>SUM(Y129:Z129)</f>
        <v>0.55169999999999997</v>
      </c>
      <c r="AB129" s="88"/>
      <c r="AC129" s="88">
        <v>0.8</v>
      </c>
      <c r="AD129" s="88">
        <v>0</v>
      </c>
      <c r="AE129" s="208">
        <f t="shared" si="113"/>
        <v>0.8</v>
      </c>
      <c r="AF129" s="75">
        <v>0.6</v>
      </c>
      <c r="AG129" s="75">
        <v>0</v>
      </c>
      <c r="AH129" s="208">
        <f t="shared" si="82"/>
        <v>0.6</v>
      </c>
      <c r="AI129" s="75">
        <v>0.50529999999999997</v>
      </c>
      <c r="AJ129" s="75">
        <v>0</v>
      </c>
      <c r="AK129" s="208">
        <f t="shared" si="83"/>
        <v>0.50529999999999997</v>
      </c>
      <c r="AL129" s="75">
        <v>0.6</v>
      </c>
      <c r="AM129" s="75">
        <v>0</v>
      </c>
      <c r="AN129" s="208">
        <f t="shared" si="84"/>
        <v>0.6</v>
      </c>
      <c r="AO129" s="75">
        <v>0.56000000000000005</v>
      </c>
      <c r="AP129" s="75">
        <v>0</v>
      </c>
      <c r="AQ129" s="208">
        <f t="shared" si="85"/>
        <v>0.56000000000000005</v>
      </c>
      <c r="AR129" s="208">
        <v>0.53480000000000005</v>
      </c>
      <c r="AS129" s="208">
        <v>0</v>
      </c>
      <c r="AT129" s="208">
        <f t="shared" ref="AT129:AT133" si="115">SUM(AR129:AS129)</f>
        <v>0.53480000000000005</v>
      </c>
      <c r="AU129" s="75">
        <v>0.6</v>
      </c>
      <c r="AV129" s="75">
        <v>0</v>
      </c>
      <c r="AW129" s="208">
        <f t="shared" si="86"/>
        <v>0.6</v>
      </c>
      <c r="AX129" s="75">
        <v>0.6</v>
      </c>
      <c r="AY129" s="75">
        <v>0</v>
      </c>
      <c r="AZ129" s="208">
        <f t="shared" si="114"/>
        <v>0.6</v>
      </c>
      <c r="BA129" s="79">
        <v>0.4</v>
      </c>
      <c r="BB129" s="79">
        <v>0</v>
      </c>
      <c r="BC129" s="381">
        <f t="shared" ref="BC129:BC133" si="116">SUM(BA129:BB129)</f>
        <v>0.4</v>
      </c>
      <c r="BD129" s="381">
        <v>0.2757</v>
      </c>
      <c r="BE129" s="381">
        <v>0</v>
      </c>
      <c r="BF129" s="381">
        <f t="shared" ref="BF129:BF132" si="117">SUM(BD129:BE129)</f>
        <v>0.2757</v>
      </c>
      <c r="BG129" s="79">
        <v>0.6</v>
      </c>
      <c r="BH129" s="79">
        <v>0</v>
      </c>
      <c r="BI129" s="381">
        <f t="shared" ref="BI129:BI133" si="118">SUM(BG129:BH129)</f>
        <v>0.6</v>
      </c>
      <c r="BJ129" s="381">
        <v>0.6</v>
      </c>
      <c r="BK129" s="381">
        <v>0</v>
      </c>
      <c r="BL129" s="478">
        <f t="shared" ref="BL129:BL132" si="119">SUM(BJ129:BK129)</f>
        <v>0.6</v>
      </c>
      <c r="BM129" s="424">
        <v>0.59299999999999997</v>
      </c>
      <c r="BN129" s="424">
        <v>0</v>
      </c>
      <c r="BO129" s="424">
        <f>SUM(BM129:BN129)</f>
        <v>0.59299999999999997</v>
      </c>
      <c r="BP129" s="381">
        <v>0.6</v>
      </c>
      <c r="BQ129" s="381">
        <v>0</v>
      </c>
      <c r="BR129" s="424">
        <f t="shared" ref="BR129:BR132" si="120">SUM(BP129:BQ129)</f>
        <v>0.6</v>
      </c>
      <c r="BS129" s="190">
        <v>1.31</v>
      </c>
      <c r="BT129" s="190">
        <v>0</v>
      </c>
      <c r="BU129" s="190">
        <f t="shared" ref="BU129:BU133" si="121">SUM(BS129:BT129)</f>
        <v>1.31</v>
      </c>
      <c r="BV129" s="190">
        <v>0</v>
      </c>
      <c r="BW129" s="190">
        <v>0</v>
      </c>
      <c r="BX129" s="190">
        <f t="shared" ref="BX129:BX133" si="122">SUM(BV129:BW129)</f>
        <v>0</v>
      </c>
    </row>
    <row r="130" spans="1:76" x14ac:dyDescent="0.25">
      <c r="A130" s="255" t="s">
        <v>83</v>
      </c>
      <c r="B130" s="33">
        <v>0</v>
      </c>
      <c r="C130" s="33">
        <v>0.96389999999999998</v>
      </c>
      <c r="D130" s="33">
        <v>0.96389999999999998</v>
      </c>
      <c r="E130" s="33">
        <v>0</v>
      </c>
      <c r="F130" s="33">
        <v>1.1704000000000001</v>
      </c>
      <c r="G130" s="33">
        <v>1.1704000000000001</v>
      </c>
      <c r="H130" s="33">
        <v>0</v>
      </c>
      <c r="I130" s="33">
        <v>0</v>
      </c>
      <c r="J130" s="33">
        <v>1.0751999999999999</v>
      </c>
      <c r="K130" s="88">
        <v>1.0751999999999999</v>
      </c>
      <c r="L130" s="94">
        <v>0</v>
      </c>
      <c r="M130" s="88">
        <v>0</v>
      </c>
      <c r="N130" s="88">
        <v>1.0266999999999999</v>
      </c>
      <c r="O130" s="88">
        <f t="shared" si="80"/>
        <v>1.0266999999999999</v>
      </c>
      <c r="P130" s="88"/>
      <c r="Q130" s="94">
        <v>0</v>
      </c>
      <c r="R130" s="94">
        <v>1.0349999999999999</v>
      </c>
      <c r="S130" s="88">
        <v>1.0349999999999999</v>
      </c>
      <c r="T130" s="94">
        <v>0</v>
      </c>
      <c r="U130" s="88">
        <v>0</v>
      </c>
      <c r="V130" s="88">
        <v>1.085</v>
      </c>
      <c r="W130" s="88">
        <f>V130+U130</f>
        <v>1.085</v>
      </c>
      <c r="X130" s="88">
        <v>0</v>
      </c>
      <c r="Y130" s="88">
        <v>0</v>
      </c>
      <c r="Z130" s="88">
        <v>1.0319</v>
      </c>
      <c r="AA130" s="88">
        <f>SUM(Y130:Z130)</f>
        <v>1.0319</v>
      </c>
      <c r="AB130" s="88"/>
      <c r="AC130" s="88">
        <v>1.1399999999999999</v>
      </c>
      <c r="AD130" s="88">
        <v>0</v>
      </c>
      <c r="AE130" s="208">
        <f t="shared" si="113"/>
        <v>1.1399999999999999</v>
      </c>
      <c r="AF130" s="75">
        <v>1.07</v>
      </c>
      <c r="AG130" s="75">
        <v>0</v>
      </c>
      <c r="AH130" s="208">
        <f t="shared" si="82"/>
        <v>1.07</v>
      </c>
      <c r="AI130" s="75">
        <v>0.72470000000000001</v>
      </c>
      <c r="AJ130" s="75">
        <v>0</v>
      </c>
      <c r="AK130" s="208">
        <f t="shared" si="83"/>
        <v>0.72470000000000001</v>
      </c>
      <c r="AL130" s="75">
        <v>1.1399999999999999</v>
      </c>
      <c r="AM130" s="75">
        <v>0</v>
      </c>
      <c r="AN130" s="208">
        <f t="shared" si="84"/>
        <v>1.1399999999999999</v>
      </c>
      <c r="AO130" s="75">
        <v>1.1399999999999999</v>
      </c>
      <c r="AP130" s="75">
        <v>0</v>
      </c>
      <c r="AQ130" s="208">
        <f t="shared" si="85"/>
        <v>1.1399999999999999</v>
      </c>
      <c r="AR130" s="208">
        <v>1.1000000000000001</v>
      </c>
      <c r="AS130" s="208">
        <v>0</v>
      </c>
      <c r="AT130" s="208">
        <f t="shared" si="115"/>
        <v>1.1000000000000001</v>
      </c>
      <c r="AU130" s="75">
        <v>1.1499999999999999</v>
      </c>
      <c r="AV130" s="75">
        <v>0</v>
      </c>
      <c r="AW130" s="208">
        <f t="shared" si="86"/>
        <v>1.1499999999999999</v>
      </c>
      <c r="AX130" s="75">
        <v>1.1499999999999999</v>
      </c>
      <c r="AY130" s="75">
        <v>0</v>
      </c>
      <c r="AZ130" s="208">
        <f t="shared" si="114"/>
        <v>1.1499999999999999</v>
      </c>
      <c r="BA130" s="79">
        <v>0.84</v>
      </c>
      <c r="BB130" s="79">
        <v>0</v>
      </c>
      <c r="BC130" s="381">
        <f t="shared" si="116"/>
        <v>0.84</v>
      </c>
      <c r="BD130" s="381">
        <v>6.4999999999999997E-3</v>
      </c>
      <c r="BE130" s="381">
        <v>0</v>
      </c>
      <c r="BF130" s="381">
        <f t="shared" si="117"/>
        <v>6.4999999999999997E-3</v>
      </c>
      <c r="BG130" s="79">
        <v>1.1499999999999999</v>
      </c>
      <c r="BH130" s="79">
        <v>0</v>
      </c>
      <c r="BI130" s="381">
        <f t="shared" si="118"/>
        <v>1.1499999999999999</v>
      </c>
      <c r="BJ130" s="381">
        <v>1.1399999999999999</v>
      </c>
      <c r="BK130" s="381">
        <v>0</v>
      </c>
      <c r="BL130" s="478">
        <f t="shared" si="119"/>
        <v>1.1399999999999999</v>
      </c>
      <c r="BM130" s="424">
        <v>1.1503000000000001</v>
      </c>
      <c r="BN130" s="424">
        <v>0</v>
      </c>
      <c r="BO130" s="424">
        <f>SUM(BM130:BN130)</f>
        <v>1.1503000000000001</v>
      </c>
      <c r="BP130" s="381">
        <v>1.1499999999999999</v>
      </c>
      <c r="BQ130" s="381">
        <v>0</v>
      </c>
      <c r="BR130" s="424">
        <f t="shared" si="120"/>
        <v>1.1499999999999999</v>
      </c>
      <c r="BS130" s="190">
        <v>1.2</v>
      </c>
      <c r="BT130" s="190">
        <v>0</v>
      </c>
      <c r="BU130" s="190">
        <f t="shared" si="121"/>
        <v>1.2</v>
      </c>
      <c r="BV130" s="190">
        <v>0.31</v>
      </c>
      <c r="BW130" s="190">
        <v>0</v>
      </c>
      <c r="BX130" s="190">
        <f t="shared" si="122"/>
        <v>0.31</v>
      </c>
    </row>
    <row r="131" spans="1:76" x14ac:dyDescent="0.25">
      <c r="A131" s="257" t="s">
        <v>84</v>
      </c>
      <c r="B131" s="33">
        <v>0</v>
      </c>
      <c r="C131" s="33">
        <v>4</v>
      </c>
      <c r="D131" s="33">
        <v>4</v>
      </c>
      <c r="E131" s="33">
        <v>0</v>
      </c>
      <c r="F131" s="33">
        <v>7.7606999999999999</v>
      </c>
      <c r="G131" s="33">
        <v>7.7606999999999999</v>
      </c>
      <c r="H131" s="33">
        <v>0</v>
      </c>
      <c r="I131" s="33">
        <v>0</v>
      </c>
      <c r="J131" s="33">
        <v>7.7606999999999999</v>
      </c>
      <c r="K131" s="88">
        <v>7.7606999999999999</v>
      </c>
      <c r="L131" s="94">
        <v>0</v>
      </c>
      <c r="M131" s="88">
        <v>0</v>
      </c>
      <c r="N131" s="88">
        <v>7.7606999999999999</v>
      </c>
      <c r="O131" s="88">
        <f t="shared" si="80"/>
        <v>7.7606999999999999</v>
      </c>
      <c r="P131" s="88"/>
      <c r="Q131" s="94">
        <v>0</v>
      </c>
      <c r="R131" s="94">
        <v>10.414400000000001</v>
      </c>
      <c r="S131" s="88">
        <v>10.414400000000001</v>
      </c>
      <c r="T131" s="94">
        <v>0</v>
      </c>
      <c r="U131" s="88">
        <v>0</v>
      </c>
      <c r="V131" s="88">
        <v>10.414400000000001</v>
      </c>
      <c r="W131" s="88">
        <f>V131+U131</f>
        <v>10.414400000000001</v>
      </c>
      <c r="X131" s="88">
        <v>0</v>
      </c>
      <c r="Y131" s="88">
        <v>0</v>
      </c>
      <c r="Z131" s="88">
        <v>10.414400000000001</v>
      </c>
      <c r="AA131" s="88">
        <f>SUM(Y131:Z131)</f>
        <v>10.414400000000001</v>
      </c>
      <c r="AB131" s="88"/>
      <c r="AC131" s="88">
        <v>10.1936</v>
      </c>
      <c r="AD131" s="88">
        <v>0</v>
      </c>
      <c r="AE131" s="208">
        <f t="shared" si="113"/>
        <v>10.1936</v>
      </c>
      <c r="AF131" s="75">
        <v>10.1936</v>
      </c>
      <c r="AG131" s="75">
        <v>0</v>
      </c>
      <c r="AH131" s="208">
        <f t="shared" si="82"/>
        <v>10.1936</v>
      </c>
      <c r="AI131" s="75">
        <v>8.3391500000000001</v>
      </c>
      <c r="AJ131" s="75">
        <v>0</v>
      </c>
      <c r="AK131" s="208">
        <f t="shared" si="83"/>
        <v>8.3391500000000001</v>
      </c>
      <c r="AL131" s="75">
        <v>10.6183</v>
      </c>
      <c r="AM131" s="75">
        <v>0</v>
      </c>
      <c r="AN131" s="208">
        <f t="shared" si="84"/>
        <v>10.6183</v>
      </c>
      <c r="AO131" s="75">
        <v>8</v>
      </c>
      <c r="AP131" s="75">
        <v>0</v>
      </c>
      <c r="AQ131" s="208">
        <f t="shared" si="85"/>
        <v>8</v>
      </c>
      <c r="AR131" s="208">
        <v>7.2603999999999997</v>
      </c>
      <c r="AS131" s="208">
        <v>0</v>
      </c>
      <c r="AT131" s="208">
        <f t="shared" si="115"/>
        <v>7.2603999999999997</v>
      </c>
      <c r="AU131" s="75">
        <v>11</v>
      </c>
      <c r="AV131" s="75">
        <v>0</v>
      </c>
      <c r="AW131" s="208">
        <f t="shared" si="86"/>
        <v>11</v>
      </c>
      <c r="AX131" s="75">
        <v>11</v>
      </c>
      <c r="AY131" s="75">
        <v>0</v>
      </c>
      <c r="AZ131" s="208">
        <f t="shared" si="114"/>
        <v>11</v>
      </c>
      <c r="BA131" s="79">
        <v>11</v>
      </c>
      <c r="BB131" s="79">
        <v>0</v>
      </c>
      <c r="BC131" s="381">
        <f t="shared" si="116"/>
        <v>11</v>
      </c>
      <c r="BD131" s="381">
        <v>8.4003999999999994</v>
      </c>
      <c r="BE131" s="381">
        <v>0</v>
      </c>
      <c r="BF131" s="381">
        <f t="shared" si="117"/>
        <v>8.4003999999999994</v>
      </c>
      <c r="BG131" s="79">
        <v>11</v>
      </c>
      <c r="BH131" s="79">
        <v>0</v>
      </c>
      <c r="BI131" s="381">
        <f t="shared" si="118"/>
        <v>11</v>
      </c>
      <c r="BJ131" s="381">
        <v>7.5</v>
      </c>
      <c r="BK131" s="381">
        <v>0</v>
      </c>
      <c r="BL131" s="478">
        <f t="shared" si="119"/>
        <v>7.5</v>
      </c>
      <c r="BM131" s="424">
        <v>7.4965999999999999</v>
      </c>
      <c r="BN131" s="424">
        <v>0</v>
      </c>
      <c r="BO131" s="424">
        <f>SUM(BM131:BN131)</f>
        <v>7.4965999999999999</v>
      </c>
      <c r="BP131" s="381">
        <v>10</v>
      </c>
      <c r="BQ131" s="381">
        <v>0</v>
      </c>
      <c r="BR131" s="424">
        <f t="shared" si="120"/>
        <v>10</v>
      </c>
      <c r="BS131" s="190">
        <v>10</v>
      </c>
      <c r="BT131" s="190">
        <v>0</v>
      </c>
      <c r="BU131" s="190">
        <f t="shared" si="121"/>
        <v>10</v>
      </c>
      <c r="BV131" s="190">
        <v>10</v>
      </c>
      <c r="BW131" s="190">
        <v>0</v>
      </c>
      <c r="BX131" s="190">
        <f t="shared" si="122"/>
        <v>10</v>
      </c>
    </row>
    <row r="132" spans="1:76" x14ac:dyDescent="0.25">
      <c r="A132" s="255" t="s">
        <v>85</v>
      </c>
      <c r="B132" s="33">
        <v>0</v>
      </c>
      <c r="C132" s="33">
        <v>0</v>
      </c>
      <c r="D132" s="33">
        <v>0</v>
      </c>
      <c r="E132" s="33">
        <v>0</v>
      </c>
      <c r="F132" s="33">
        <v>0.4</v>
      </c>
      <c r="G132" s="33">
        <v>0.4</v>
      </c>
      <c r="H132" s="33">
        <v>0</v>
      </c>
      <c r="I132" s="33">
        <v>0</v>
      </c>
      <c r="J132" s="33">
        <v>0.4</v>
      </c>
      <c r="K132" s="88">
        <v>0.4</v>
      </c>
      <c r="L132" s="94">
        <v>0</v>
      </c>
      <c r="M132" s="88">
        <v>0</v>
      </c>
      <c r="N132" s="88">
        <v>0.4</v>
      </c>
      <c r="O132" s="88">
        <f t="shared" si="80"/>
        <v>0.4</v>
      </c>
      <c r="P132" s="88"/>
      <c r="Q132" s="94">
        <v>0</v>
      </c>
      <c r="R132" s="94">
        <v>0.4</v>
      </c>
      <c r="S132" s="88">
        <v>0.4</v>
      </c>
      <c r="T132" s="94">
        <v>0</v>
      </c>
      <c r="U132" s="88">
        <v>0</v>
      </c>
      <c r="V132" s="88">
        <v>0.3</v>
      </c>
      <c r="W132" s="88">
        <f>V132+U132</f>
        <v>0.3</v>
      </c>
      <c r="X132" s="88">
        <v>0</v>
      </c>
      <c r="Y132" s="88">
        <v>0</v>
      </c>
      <c r="Z132" s="88">
        <v>0.3</v>
      </c>
      <c r="AA132" s="88">
        <f>SUM(Y132:Z132)</f>
        <v>0.3</v>
      </c>
      <c r="AB132" s="88"/>
      <c r="AC132" s="88">
        <v>0.4</v>
      </c>
      <c r="AD132" s="88">
        <v>0</v>
      </c>
      <c r="AE132" s="208">
        <f t="shared" si="113"/>
        <v>0.4</v>
      </c>
      <c r="AF132" s="75">
        <v>0.3</v>
      </c>
      <c r="AG132" s="75">
        <v>0</v>
      </c>
      <c r="AH132" s="208">
        <f t="shared" si="82"/>
        <v>0.3</v>
      </c>
      <c r="AI132" s="75">
        <v>0</v>
      </c>
      <c r="AJ132" s="75">
        <v>0</v>
      </c>
      <c r="AK132" s="208">
        <f t="shared" si="83"/>
        <v>0</v>
      </c>
      <c r="AL132" s="75">
        <v>0.3</v>
      </c>
      <c r="AM132" s="75">
        <v>0</v>
      </c>
      <c r="AN132" s="208">
        <f t="shared" si="84"/>
        <v>0.3</v>
      </c>
      <c r="AO132" s="75">
        <v>0.1</v>
      </c>
      <c r="AP132" s="75">
        <v>0</v>
      </c>
      <c r="AQ132" s="208">
        <f t="shared" si="85"/>
        <v>0.1</v>
      </c>
      <c r="AR132" s="208">
        <v>1.6400000000000001E-2</v>
      </c>
      <c r="AS132" s="208">
        <v>0</v>
      </c>
      <c r="AT132" s="208">
        <f t="shared" si="115"/>
        <v>1.6400000000000001E-2</v>
      </c>
      <c r="AU132" s="75">
        <v>0.2</v>
      </c>
      <c r="AV132" s="75">
        <v>0</v>
      </c>
      <c r="AW132" s="208">
        <f t="shared" si="86"/>
        <v>0.2</v>
      </c>
      <c r="AX132" s="75">
        <v>0.2</v>
      </c>
      <c r="AY132" s="75">
        <v>0</v>
      </c>
      <c r="AZ132" s="208">
        <f t="shared" si="114"/>
        <v>0.2</v>
      </c>
      <c r="BA132" s="79">
        <v>2.4E-2</v>
      </c>
      <c r="BB132" s="79">
        <v>0</v>
      </c>
      <c r="BC132" s="381">
        <f t="shared" si="116"/>
        <v>2.4E-2</v>
      </c>
      <c r="BD132" s="381">
        <v>1.6400000000000001E-2</v>
      </c>
      <c r="BE132" s="381">
        <v>0</v>
      </c>
      <c r="BF132" s="381">
        <f t="shared" si="117"/>
        <v>1.6400000000000001E-2</v>
      </c>
      <c r="BG132" s="79">
        <v>0.1</v>
      </c>
      <c r="BH132" s="79">
        <v>0</v>
      </c>
      <c r="BI132" s="381">
        <f t="shared" si="118"/>
        <v>0.1</v>
      </c>
      <c r="BJ132" s="381">
        <v>1.4E-2</v>
      </c>
      <c r="BK132" s="381">
        <v>0</v>
      </c>
      <c r="BL132" s="478">
        <f t="shared" si="119"/>
        <v>1.4E-2</v>
      </c>
      <c r="BM132" s="424">
        <v>0</v>
      </c>
      <c r="BN132" s="424">
        <v>0</v>
      </c>
      <c r="BO132" s="424">
        <f>SUM(BM132:BN132)</f>
        <v>0</v>
      </c>
      <c r="BP132" s="381">
        <v>0.1</v>
      </c>
      <c r="BQ132" s="381">
        <v>0</v>
      </c>
      <c r="BR132" s="424">
        <f t="shared" si="120"/>
        <v>0.1</v>
      </c>
      <c r="BS132" s="190">
        <v>0</v>
      </c>
      <c r="BT132" s="190">
        <v>0</v>
      </c>
      <c r="BU132" s="190">
        <f t="shared" si="121"/>
        <v>0</v>
      </c>
      <c r="BV132" s="190">
        <v>1E-4</v>
      </c>
      <c r="BW132" s="190">
        <v>0</v>
      </c>
      <c r="BX132" s="190">
        <f t="shared" si="122"/>
        <v>1E-4</v>
      </c>
    </row>
    <row r="133" spans="1:76" x14ac:dyDescent="0.25">
      <c r="A133" s="255" t="s">
        <v>86</v>
      </c>
      <c r="B133" s="33">
        <v>0</v>
      </c>
      <c r="C133" s="33">
        <v>0</v>
      </c>
      <c r="D133" s="33">
        <v>0</v>
      </c>
      <c r="E133" s="33">
        <v>0</v>
      </c>
      <c r="F133" s="33">
        <v>1E-4</v>
      </c>
      <c r="G133" s="33">
        <v>1E-4</v>
      </c>
      <c r="H133" s="33">
        <v>0</v>
      </c>
      <c r="I133" s="33">
        <v>0</v>
      </c>
      <c r="J133" s="33">
        <v>0</v>
      </c>
      <c r="K133" s="88">
        <v>0</v>
      </c>
      <c r="L133" s="94">
        <v>0</v>
      </c>
      <c r="M133" s="88">
        <v>0</v>
      </c>
      <c r="N133" s="88">
        <v>0</v>
      </c>
      <c r="O133" s="88">
        <v>0</v>
      </c>
      <c r="P133" s="88"/>
      <c r="Q133" s="94">
        <v>0</v>
      </c>
      <c r="R133" s="94">
        <v>1E-4</v>
      </c>
      <c r="S133" s="88">
        <v>1E-4</v>
      </c>
      <c r="T133" s="94">
        <v>0</v>
      </c>
      <c r="U133" s="88">
        <v>0</v>
      </c>
      <c r="V133" s="88">
        <v>0</v>
      </c>
      <c r="W133" s="88">
        <v>0</v>
      </c>
      <c r="X133" s="88">
        <v>0</v>
      </c>
      <c r="Y133" s="88"/>
      <c r="Z133" s="88"/>
      <c r="AA133" s="88"/>
      <c r="AB133" s="88"/>
      <c r="AC133" s="88">
        <v>0</v>
      </c>
      <c r="AD133" s="88">
        <v>0</v>
      </c>
      <c r="AE133" s="208">
        <f t="shared" si="113"/>
        <v>0</v>
      </c>
      <c r="AF133" s="75"/>
      <c r="AG133" s="75"/>
      <c r="AH133" s="208">
        <f t="shared" si="82"/>
        <v>0</v>
      </c>
      <c r="AI133" s="75">
        <v>0</v>
      </c>
      <c r="AJ133" s="75">
        <v>0</v>
      </c>
      <c r="AK133" s="208">
        <f t="shared" si="83"/>
        <v>0</v>
      </c>
      <c r="AL133" s="75"/>
      <c r="AM133" s="75"/>
      <c r="AN133" s="208">
        <f t="shared" si="84"/>
        <v>0</v>
      </c>
      <c r="AO133" s="75">
        <v>0</v>
      </c>
      <c r="AP133" s="75">
        <v>0</v>
      </c>
      <c r="AQ133" s="208">
        <f t="shared" si="85"/>
        <v>0</v>
      </c>
      <c r="AR133" s="208">
        <v>0</v>
      </c>
      <c r="AS133" s="208">
        <v>0</v>
      </c>
      <c r="AT133" s="208">
        <f t="shared" si="115"/>
        <v>0</v>
      </c>
      <c r="AU133" s="75">
        <v>0</v>
      </c>
      <c r="AV133" s="75">
        <v>0</v>
      </c>
      <c r="AW133" s="208">
        <f t="shared" si="86"/>
        <v>0</v>
      </c>
      <c r="AX133" s="75">
        <v>0</v>
      </c>
      <c r="AY133" s="75">
        <v>0</v>
      </c>
      <c r="AZ133" s="208">
        <f t="shared" si="114"/>
        <v>0</v>
      </c>
      <c r="BA133" s="79">
        <v>0</v>
      </c>
      <c r="BB133" s="79">
        <v>0</v>
      </c>
      <c r="BC133" s="381">
        <f t="shared" si="116"/>
        <v>0</v>
      </c>
      <c r="BD133" s="79">
        <v>0</v>
      </c>
      <c r="BE133" s="79">
        <v>0</v>
      </c>
      <c r="BF133" s="381">
        <f t="shared" ref="BF133" si="123">SUM(BD133:BE133)</f>
        <v>0</v>
      </c>
      <c r="BG133" s="79">
        <v>0</v>
      </c>
      <c r="BH133" s="79">
        <v>0</v>
      </c>
      <c r="BI133" s="381">
        <f t="shared" si="118"/>
        <v>0</v>
      </c>
      <c r="BJ133" s="79">
        <v>0</v>
      </c>
      <c r="BK133" s="79">
        <v>0</v>
      </c>
      <c r="BL133" s="479">
        <f t="shared" ref="BL133" si="124">SUM(BJ133:BK133)</f>
        <v>0</v>
      </c>
      <c r="BM133" s="464"/>
      <c r="BN133" s="464"/>
      <c r="BO133" s="464"/>
      <c r="BP133" s="460">
        <v>0</v>
      </c>
      <c r="BQ133" s="460">
        <v>0</v>
      </c>
      <c r="BR133" s="464">
        <f t="shared" ref="BR133" si="125">SUM(BP133:BQ133)</f>
        <v>0</v>
      </c>
      <c r="BS133" s="480"/>
      <c r="BT133" s="480"/>
      <c r="BU133" s="480">
        <f t="shared" si="121"/>
        <v>0</v>
      </c>
      <c r="BV133" s="480"/>
      <c r="BW133" s="480"/>
      <c r="BX133" s="480">
        <f t="shared" si="122"/>
        <v>0</v>
      </c>
    </row>
    <row r="134" spans="1:76" x14ac:dyDescent="0.25">
      <c r="A134" s="439">
        <v>18</v>
      </c>
      <c r="B134" s="43">
        <v>0</v>
      </c>
      <c r="C134" s="43">
        <v>0</v>
      </c>
      <c r="D134" s="43">
        <v>0</v>
      </c>
      <c r="E134" s="43">
        <v>0</v>
      </c>
      <c r="F134" s="43">
        <v>0</v>
      </c>
      <c r="G134" s="43">
        <v>0</v>
      </c>
      <c r="H134" s="43">
        <v>0</v>
      </c>
      <c r="I134" s="43">
        <v>0</v>
      </c>
      <c r="J134" s="50">
        <v>0</v>
      </c>
      <c r="K134" s="90"/>
      <c r="L134" s="93">
        <v>0</v>
      </c>
      <c r="M134" s="90"/>
      <c r="N134" s="90"/>
      <c r="O134" s="90"/>
      <c r="P134" s="90"/>
      <c r="Q134" s="93">
        <v>0</v>
      </c>
      <c r="R134" s="93">
        <v>0</v>
      </c>
      <c r="S134" s="90"/>
      <c r="T134" s="93">
        <v>0</v>
      </c>
      <c r="U134" s="90"/>
      <c r="V134" s="90"/>
      <c r="W134" s="90"/>
      <c r="X134" s="90"/>
      <c r="Y134" s="90"/>
      <c r="Z134" s="90"/>
      <c r="AA134" s="90"/>
      <c r="AB134" s="90"/>
      <c r="AC134" s="90"/>
      <c r="AD134" s="90"/>
      <c r="AE134" s="214"/>
      <c r="AH134" s="208"/>
      <c r="AK134" s="208"/>
      <c r="AN134" s="208"/>
      <c r="AQ134" s="208"/>
      <c r="AR134" s="214"/>
      <c r="AS134" s="214"/>
      <c r="AT134" s="214"/>
      <c r="AW134" s="208"/>
      <c r="AZ134" s="208"/>
    </row>
    <row r="135" spans="1:76" x14ac:dyDescent="0.25">
      <c r="A135" s="255" t="s">
        <v>87</v>
      </c>
      <c r="B135" s="33">
        <v>0</v>
      </c>
      <c r="C135" s="33">
        <v>14.318</v>
      </c>
      <c r="D135" s="33">
        <v>14.318</v>
      </c>
      <c r="E135" s="33">
        <v>0</v>
      </c>
      <c r="F135" s="33">
        <v>18.094999999999999</v>
      </c>
      <c r="G135" s="33">
        <v>18.094999999999999</v>
      </c>
      <c r="H135" s="33">
        <v>18.094999999999999</v>
      </c>
      <c r="I135" s="33">
        <v>0</v>
      </c>
      <c r="J135" s="33">
        <v>15.973000000000001</v>
      </c>
      <c r="K135" s="88">
        <v>15.973000000000001</v>
      </c>
      <c r="L135" s="94">
        <v>15.973000000000001</v>
      </c>
      <c r="M135" s="88">
        <v>0</v>
      </c>
      <c r="N135" s="88">
        <v>11.3964</v>
      </c>
      <c r="O135" s="88">
        <f t="shared" si="80"/>
        <v>11.3964</v>
      </c>
      <c r="P135" s="88"/>
      <c r="Q135" s="94">
        <v>0</v>
      </c>
      <c r="R135" s="94">
        <v>20.1889</v>
      </c>
      <c r="S135" s="88">
        <v>20.1889</v>
      </c>
      <c r="T135" s="94">
        <v>20.1889</v>
      </c>
      <c r="U135" s="88">
        <v>0</v>
      </c>
      <c r="V135" s="88">
        <v>27.788599999999999</v>
      </c>
      <c r="W135" s="88">
        <f>V135+U135</f>
        <v>27.788599999999999</v>
      </c>
      <c r="X135" s="88">
        <v>27.788599999999999</v>
      </c>
      <c r="Y135" s="88">
        <v>0</v>
      </c>
      <c r="Z135" s="88">
        <v>11.306800000000001</v>
      </c>
      <c r="AA135" s="88">
        <f>SUM(Y135:Z135)</f>
        <v>11.306800000000001</v>
      </c>
      <c r="AB135" s="88"/>
      <c r="AC135" s="88">
        <v>0</v>
      </c>
      <c r="AD135" s="88">
        <v>23.65</v>
      </c>
      <c r="AE135" s="208">
        <f>AD135+AC135</f>
        <v>23.65</v>
      </c>
      <c r="AF135" s="75">
        <v>0</v>
      </c>
      <c r="AG135" s="75">
        <v>20.634</v>
      </c>
      <c r="AH135" s="208">
        <f t="shared" si="82"/>
        <v>20.634</v>
      </c>
      <c r="AI135" s="75">
        <v>0</v>
      </c>
      <c r="AJ135" s="75">
        <v>19.432300000000001</v>
      </c>
      <c r="AK135" s="208">
        <f t="shared" si="83"/>
        <v>19.432300000000001</v>
      </c>
      <c r="AL135" s="75">
        <v>0</v>
      </c>
      <c r="AM135" s="75">
        <v>25.5854</v>
      </c>
      <c r="AN135" s="208">
        <f t="shared" si="84"/>
        <v>25.5854</v>
      </c>
      <c r="AO135" s="75">
        <v>0</v>
      </c>
      <c r="AP135" s="75">
        <v>32.902500000000003</v>
      </c>
      <c r="AQ135" s="208">
        <f t="shared" si="85"/>
        <v>32.902500000000003</v>
      </c>
      <c r="AR135" s="208">
        <v>0</v>
      </c>
      <c r="AS135" s="208">
        <v>27.462499999999999</v>
      </c>
      <c r="AT135" s="208">
        <f>SUM(AR135:AS135)</f>
        <v>27.462499999999999</v>
      </c>
      <c r="AU135" s="75">
        <v>0</v>
      </c>
      <c r="AV135" s="75">
        <v>36</v>
      </c>
      <c r="AW135" s="208">
        <f t="shared" si="86"/>
        <v>36</v>
      </c>
      <c r="AX135" s="75">
        <v>69.959999999999994</v>
      </c>
      <c r="AY135" s="75">
        <v>0</v>
      </c>
      <c r="AZ135" s="208">
        <f>SUM(AX135:AY135)</f>
        <v>69.959999999999994</v>
      </c>
      <c r="BA135" s="79">
        <v>63.410400000000003</v>
      </c>
      <c r="BB135" s="79">
        <v>0</v>
      </c>
      <c r="BC135" s="381">
        <f>SUM(BA135:BB135)</f>
        <v>63.410400000000003</v>
      </c>
      <c r="BD135" s="381">
        <v>-6.7999999999999996E-3</v>
      </c>
      <c r="BE135" s="381">
        <v>51.892800000000001</v>
      </c>
      <c r="BF135" s="381">
        <f>SUM(BD135:BE135)</f>
        <v>51.886000000000003</v>
      </c>
      <c r="BG135" s="79">
        <v>0</v>
      </c>
      <c r="BH135" s="79">
        <v>43.8889</v>
      </c>
      <c r="BI135" s="381">
        <f>SUM(BG135:BH135)</f>
        <v>43.8889</v>
      </c>
      <c r="BJ135" s="377">
        <v>0</v>
      </c>
      <c r="BK135" s="377">
        <v>18.9085</v>
      </c>
      <c r="BL135" s="387">
        <f>SUM(BJ135:BK135)</f>
        <v>18.9085</v>
      </c>
      <c r="BM135" s="387">
        <v>0</v>
      </c>
      <c r="BN135" s="387">
        <v>18.903400000000001</v>
      </c>
      <c r="BO135" s="387">
        <f>SUM(BM135:BN135)</f>
        <v>18.903400000000001</v>
      </c>
      <c r="BP135" s="377">
        <v>0</v>
      </c>
      <c r="BQ135" s="377">
        <v>9.7999999999999997E-3</v>
      </c>
      <c r="BR135" s="387">
        <f>SUM(BP135:BQ135)</f>
        <v>9.7999999999999997E-3</v>
      </c>
      <c r="BS135" s="25">
        <v>0</v>
      </c>
      <c r="BT135" s="6">
        <v>0</v>
      </c>
      <c r="BU135" s="6">
        <f>SUM(BS135:BT135)</f>
        <v>0</v>
      </c>
      <c r="BV135" s="6">
        <v>0</v>
      </c>
      <c r="BW135" s="6">
        <v>1E-3</v>
      </c>
      <c r="BX135" s="6">
        <f>SUM(BV135:BW135)</f>
        <v>1E-3</v>
      </c>
    </row>
    <row r="136" spans="1:76" x14ac:dyDescent="0.25">
      <c r="A136" s="255" t="s">
        <v>88</v>
      </c>
      <c r="B136" s="33">
        <v>0</v>
      </c>
      <c r="C136" s="33">
        <v>2.5</v>
      </c>
      <c r="D136" s="33">
        <v>2.5</v>
      </c>
      <c r="E136" s="33">
        <v>0</v>
      </c>
      <c r="F136" s="33">
        <v>1E-4</v>
      </c>
      <c r="G136" s="33">
        <v>1E-4</v>
      </c>
      <c r="H136" s="33">
        <v>1E-4</v>
      </c>
      <c r="I136" s="33">
        <v>0</v>
      </c>
      <c r="J136" s="33">
        <v>0</v>
      </c>
      <c r="K136" s="88">
        <v>0</v>
      </c>
      <c r="L136" s="94">
        <v>0</v>
      </c>
      <c r="M136" s="88">
        <v>0</v>
      </c>
      <c r="N136" s="88">
        <v>0</v>
      </c>
      <c r="O136" s="88">
        <v>0</v>
      </c>
      <c r="P136" s="88">
        <v>0</v>
      </c>
      <c r="Q136" s="94">
        <v>0</v>
      </c>
      <c r="R136" s="94">
        <v>0</v>
      </c>
      <c r="S136" s="88">
        <v>0</v>
      </c>
      <c r="T136" s="94">
        <v>0</v>
      </c>
      <c r="U136" s="88">
        <v>0</v>
      </c>
      <c r="V136" s="88">
        <v>0</v>
      </c>
      <c r="W136" s="88">
        <v>0</v>
      </c>
      <c r="X136" s="88">
        <v>0</v>
      </c>
      <c r="Y136" s="88"/>
      <c r="Z136" s="88"/>
      <c r="AA136" s="88"/>
      <c r="AB136" s="88"/>
      <c r="AC136" s="88">
        <v>0</v>
      </c>
      <c r="AD136" s="88">
        <v>0</v>
      </c>
      <c r="AE136" s="208">
        <f>AD136+AC136</f>
        <v>0</v>
      </c>
      <c r="AF136" s="75"/>
      <c r="AG136" s="75"/>
      <c r="AH136" s="208">
        <f t="shared" si="82"/>
        <v>0</v>
      </c>
      <c r="AI136" s="75">
        <v>0</v>
      </c>
      <c r="AJ136" s="75">
        <v>0</v>
      </c>
      <c r="AK136" s="208">
        <f t="shared" si="83"/>
        <v>0</v>
      </c>
      <c r="AL136" s="75"/>
      <c r="AM136" s="75"/>
      <c r="AN136" s="208">
        <f t="shared" si="84"/>
        <v>0</v>
      </c>
      <c r="AO136" s="75">
        <v>0</v>
      </c>
      <c r="AP136" s="75">
        <v>0</v>
      </c>
      <c r="AQ136" s="208">
        <f t="shared" si="85"/>
        <v>0</v>
      </c>
      <c r="AR136" s="208">
        <v>0</v>
      </c>
      <c r="AS136" s="208">
        <v>0</v>
      </c>
      <c r="AT136" s="208">
        <f t="shared" ref="AT136:AT138" si="126">SUM(AR136:AS136)</f>
        <v>0</v>
      </c>
      <c r="AU136" s="75">
        <v>0</v>
      </c>
      <c r="AV136" s="75">
        <v>0</v>
      </c>
      <c r="AW136" s="208">
        <f t="shared" si="86"/>
        <v>0</v>
      </c>
      <c r="AX136" s="75">
        <v>0</v>
      </c>
      <c r="AY136" s="75">
        <v>0</v>
      </c>
      <c r="AZ136" s="208">
        <f>SUM(AX136:AY136)</f>
        <v>0</v>
      </c>
      <c r="BA136" s="79">
        <v>0</v>
      </c>
      <c r="BB136" s="79">
        <v>0</v>
      </c>
      <c r="BC136" s="381">
        <f t="shared" ref="BC136:BC138" si="127">SUM(BA136:BB136)</f>
        <v>0</v>
      </c>
      <c r="BD136" s="79">
        <v>0</v>
      </c>
      <c r="BE136" s="79">
        <v>0</v>
      </c>
      <c r="BF136" s="381">
        <f t="shared" ref="BF136" si="128">SUM(BD136:BE136)</f>
        <v>0</v>
      </c>
      <c r="BG136" s="79">
        <v>0</v>
      </c>
      <c r="BH136" s="79">
        <v>0</v>
      </c>
      <c r="BI136" s="381">
        <f t="shared" ref="BI136:BI138" si="129">SUM(BG136:BH136)</f>
        <v>0</v>
      </c>
      <c r="BJ136" s="79">
        <v>0</v>
      </c>
      <c r="BK136" s="79">
        <v>0</v>
      </c>
      <c r="BL136" s="381">
        <f t="shared" ref="BL136" si="130">SUM(BJ136:BK136)</f>
        <v>0</v>
      </c>
      <c r="BM136" s="464"/>
      <c r="BN136" s="464"/>
      <c r="BO136" s="464"/>
      <c r="BP136" s="460">
        <v>0</v>
      </c>
      <c r="BQ136" s="460">
        <v>0</v>
      </c>
      <c r="BR136" s="464">
        <f t="shared" ref="BR136" si="131">SUM(BP136:BQ136)</f>
        <v>0</v>
      </c>
      <c r="BS136" s="462"/>
      <c r="BT136" s="462"/>
      <c r="BU136" s="462"/>
      <c r="BV136" s="462"/>
      <c r="BW136" s="462"/>
      <c r="BX136" s="462"/>
    </row>
    <row r="137" spans="1:76" x14ac:dyDescent="0.25">
      <c r="A137" s="255" t="s">
        <v>89</v>
      </c>
      <c r="B137" s="33">
        <v>0</v>
      </c>
      <c r="C137" s="33">
        <v>1.5</v>
      </c>
      <c r="D137" s="33">
        <v>1.5</v>
      </c>
      <c r="E137" s="33">
        <v>0</v>
      </c>
      <c r="F137" s="33">
        <v>8</v>
      </c>
      <c r="G137" s="33">
        <v>8</v>
      </c>
      <c r="H137" s="33">
        <v>8</v>
      </c>
      <c r="I137" s="33">
        <v>0</v>
      </c>
      <c r="J137" s="33">
        <v>0.5</v>
      </c>
      <c r="K137" s="88">
        <v>0.5</v>
      </c>
      <c r="L137" s="94">
        <v>0.5</v>
      </c>
      <c r="M137" s="88"/>
      <c r="N137" s="88">
        <v>0.5</v>
      </c>
      <c r="O137" s="88">
        <f t="shared" si="80"/>
        <v>0.5</v>
      </c>
      <c r="P137" s="88"/>
      <c r="Q137" s="94">
        <v>0</v>
      </c>
      <c r="R137" s="94">
        <v>0.5</v>
      </c>
      <c r="S137" s="88">
        <v>0.5</v>
      </c>
      <c r="T137" s="94">
        <v>0.5</v>
      </c>
      <c r="U137" s="88">
        <v>0</v>
      </c>
      <c r="V137" s="88">
        <v>0</v>
      </c>
      <c r="W137" s="88">
        <v>0</v>
      </c>
      <c r="X137" s="88">
        <v>0</v>
      </c>
      <c r="Y137" s="88">
        <v>0</v>
      </c>
      <c r="Z137" s="88">
        <v>0</v>
      </c>
      <c r="AA137" s="88">
        <v>0</v>
      </c>
      <c r="AB137" s="88"/>
      <c r="AC137" s="88">
        <v>0</v>
      </c>
      <c r="AD137" s="88">
        <v>1</v>
      </c>
      <c r="AE137" s="208">
        <f>AD137+AC137</f>
        <v>1</v>
      </c>
      <c r="AF137" s="75">
        <v>0</v>
      </c>
      <c r="AG137" s="75">
        <v>1</v>
      </c>
      <c r="AH137" s="208">
        <f t="shared" si="82"/>
        <v>1</v>
      </c>
      <c r="AI137" s="75">
        <v>0</v>
      </c>
      <c r="AJ137" s="75">
        <v>1</v>
      </c>
      <c r="AK137" s="208">
        <f t="shared" si="83"/>
        <v>1</v>
      </c>
      <c r="AL137" s="75">
        <v>0</v>
      </c>
      <c r="AM137" s="75">
        <v>0.5</v>
      </c>
      <c r="AN137" s="208">
        <f t="shared" si="84"/>
        <v>0.5</v>
      </c>
      <c r="AO137" s="75">
        <v>0</v>
      </c>
      <c r="AP137" s="75">
        <v>0.5</v>
      </c>
      <c r="AQ137" s="208">
        <f t="shared" si="85"/>
        <v>0.5</v>
      </c>
      <c r="AR137" s="208">
        <v>0</v>
      </c>
      <c r="AS137" s="208">
        <v>0</v>
      </c>
      <c r="AT137" s="208">
        <f t="shared" si="126"/>
        <v>0</v>
      </c>
      <c r="AU137" s="75">
        <v>0</v>
      </c>
      <c r="AV137" s="75">
        <v>0.5</v>
      </c>
      <c r="AW137" s="208">
        <f t="shared" si="86"/>
        <v>0.5</v>
      </c>
      <c r="AX137" s="75">
        <v>0</v>
      </c>
      <c r="AY137" s="75">
        <v>0.5</v>
      </c>
      <c r="AZ137" s="208">
        <f t="shared" ref="AZ137" si="132">AX137+AY137</f>
        <v>0.5</v>
      </c>
      <c r="BA137" s="79">
        <v>0.5</v>
      </c>
      <c r="BB137" s="79">
        <v>0</v>
      </c>
      <c r="BC137" s="381">
        <f t="shared" si="127"/>
        <v>0.5</v>
      </c>
      <c r="BD137" s="381">
        <v>0</v>
      </c>
      <c r="BE137" s="381">
        <v>0.5</v>
      </c>
      <c r="BF137" s="381">
        <f>SUM(BD137:BE137)</f>
        <v>0.5</v>
      </c>
      <c r="BG137" s="79">
        <v>1</v>
      </c>
      <c r="BH137" s="79">
        <v>0</v>
      </c>
      <c r="BI137" s="381">
        <f t="shared" si="129"/>
        <v>1</v>
      </c>
      <c r="BJ137" s="422">
        <v>0</v>
      </c>
      <c r="BK137" s="422">
        <v>0</v>
      </c>
      <c r="BL137" s="422">
        <v>0</v>
      </c>
      <c r="BM137" s="422">
        <v>0</v>
      </c>
      <c r="BN137" s="422">
        <v>0</v>
      </c>
      <c r="BO137" s="422">
        <v>0</v>
      </c>
      <c r="BP137" s="422">
        <v>0</v>
      </c>
      <c r="BQ137" s="422">
        <v>1</v>
      </c>
      <c r="BR137" s="422">
        <f>SUM(BP137:BQ137)</f>
        <v>1</v>
      </c>
      <c r="BS137" s="422">
        <v>0</v>
      </c>
      <c r="BT137" s="422">
        <v>0</v>
      </c>
      <c r="BU137" s="387">
        <f>SUM(BS137:BT137)</f>
        <v>0</v>
      </c>
      <c r="BV137" s="423">
        <v>0</v>
      </c>
      <c r="BW137" s="423">
        <v>1E-4</v>
      </c>
      <c r="BX137" s="387">
        <f>SUM(BV137:BW137)</f>
        <v>1E-4</v>
      </c>
    </row>
    <row r="138" spans="1:76" x14ac:dyDescent="0.25">
      <c r="A138" s="255" t="s">
        <v>90</v>
      </c>
      <c r="B138" s="33">
        <v>0</v>
      </c>
      <c r="C138" s="33">
        <v>1</v>
      </c>
      <c r="D138" s="33">
        <v>1</v>
      </c>
      <c r="E138" s="33">
        <v>0</v>
      </c>
      <c r="F138" s="33">
        <v>1E-4</v>
      </c>
      <c r="G138" s="33">
        <v>1E-4</v>
      </c>
      <c r="H138" s="33">
        <v>1E-4</v>
      </c>
      <c r="I138" s="33">
        <v>0</v>
      </c>
      <c r="J138" s="33">
        <v>0</v>
      </c>
      <c r="K138" s="88">
        <v>0</v>
      </c>
      <c r="L138" s="94">
        <v>0</v>
      </c>
      <c r="M138" s="88">
        <v>0</v>
      </c>
      <c r="N138" s="88">
        <v>0</v>
      </c>
      <c r="O138" s="88">
        <v>0</v>
      </c>
      <c r="P138" s="88">
        <v>0</v>
      </c>
      <c r="Q138" s="94">
        <v>0</v>
      </c>
      <c r="R138" s="94">
        <v>0</v>
      </c>
      <c r="S138" s="88">
        <v>0</v>
      </c>
      <c r="T138" s="94">
        <v>0</v>
      </c>
      <c r="U138" s="88">
        <v>0</v>
      </c>
      <c r="V138" s="88">
        <v>0</v>
      </c>
      <c r="W138" s="88">
        <v>0</v>
      </c>
      <c r="X138" s="88">
        <v>0</v>
      </c>
      <c r="Y138" s="88">
        <v>0</v>
      </c>
      <c r="Z138" s="88">
        <v>0</v>
      </c>
      <c r="AA138" s="88">
        <f>SUM(Y138:Z138)</f>
        <v>0</v>
      </c>
      <c r="AB138" s="88"/>
      <c r="AC138" s="88">
        <v>0</v>
      </c>
      <c r="AD138" s="88">
        <v>0</v>
      </c>
      <c r="AE138" s="208">
        <f>AD138+AC138</f>
        <v>0</v>
      </c>
      <c r="AF138" s="75">
        <v>0</v>
      </c>
      <c r="AG138" s="75">
        <v>0</v>
      </c>
      <c r="AH138" s="208">
        <f t="shared" si="82"/>
        <v>0</v>
      </c>
      <c r="AI138" s="75">
        <v>0</v>
      </c>
      <c r="AJ138" s="75">
        <v>0</v>
      </c>
      <c r="AK138" s="208">
        <f t="shared" si="83"/>
        <v>0</v>
      </c>
      <c r="AL138" s="75">
        <v>0</v>
      </c>
      <c r="AM138" s="75">
        <v>0</v>
      </c>
      <c r="AN138" s="208">
        <f t="shared" si="84"/>
        <v>0</v>
      </c>
      <c r="AO138" s="75">
        <v>0</v>
      </c>
      <c r="AP138" s="75">
        <v>0</v>
      </c>
      <c r="AQ138" s="208">
        <f t="shared" si="85"/>
        <v>0</v>
      </c>
      <c r="AR138" s="208">
        <v>0</v>
      </c>
      <c r="AS138" s="208">
        <v>0</v>
      </c>
      <c r="AT138" s="208">
        <f t="shared" si="126"/>
        <v>0</v>
      </c>
      <c r="AU138" s="75">
        <v>0</v>
      </c>
      <c r="AV138" s="75">
        <v>0</v>
      </c>
      <c r="AW138" s="208">
        <f t="shared" si="86"/>
        <v>0</v>
      </c>
      <c r="AX138" s="75">
        <v>0</v>
      </c>
      <c r="AY138" s="75">
        <v>0</v>
      </c>
      <c r="AZ138" s="208">
        <f>SUM(AX138:AY138)</f>
        <v>0</v>
      </c>
      <c r="BA138" s="79">
        <v>0</v>
      </c>
      <c r="BB138" s="79">
        <v>0</v>
      </c>
      <c r="BC138" s="381">
        <f t="shared" si="127"/>
        <v>0</v>
      </c>
      <c r="BD138" s="79">
        <v>0</v>
      </c>
      <c r="BE138" s="79">
        <v>0</v>
      </c>
      <c r="BF138" s="381">
        <f t="shared" ref="BF138" si="133">SUM(BD138:BE138)</f>
        <v>0</v>
      </c>
      <c r="BG138" s="79">
        <v>0</v>
      </c>
      <c r="BH138" s="79">
        <v>0</v>
      </c>
      <c r="BI138" s="381">
        <f t="shared" si="129"/>
        <v>0</v>
      </c>
      <c r="BJ138" s="79">
        <v>0</v>
      </c>
      <c r="BK138" s="79">
        <v>0</v>
      </c>
      <c r="BL138" s="381">
        <f t="shared" ref="BL138" si="134">SUM(BJ138:BK138)</f>
        <v>0</v>
      </c>
      <c r="BM138" s="464"/>
      <c r="BN138" s="464"/>
      <c r="BO138" s="464"/>
      <c r="BP138" s="460">
        <v>0</v>
      </c>
      <c r="BQ138" s="460">
        <v>0</v>
      </c>
      <c r="BR138" s="464">
        <f t="shared" ref="BR138" si="135">SUM(BP138:BQ138)</f>
        <v>0</v>
      </c>
      <c r="BS138" s="462"/>
      <c r="BT138" s="462"/>
      <c r="BU138" s="462"/>
      <c r="BV138" s="462"/>
      <c r="BW138" s="462"/>
      <c r="BX138" s="462"/>
    </row>
    <row r="139" spans="1:76" x14ac:dyDescent="0.25">
      <c r="A139" s="254" t="s">
        <v>91</v>
      </c>
      <c r="B139" s="33">
        <v>0</v>
      </c>
      <c r="C139" s="33">
        <v>0</v>
      </c>
      <c r="D139" s="33">
        <v>0</v>
      </c>
      <c r="E139" s="33">
        <v>0</v>
      </c>
      <c r="F139" s="33">
        <v>0</v>
      </c>
      <c r="G139" s="33">
        <v>0</v>
      </c>
      <c r="H139" s="33">
        <v>0</v>
      </c>
      <c r="I139" s="33">
        <v>0</v>
      </c>
      <c r="J139" s="55">
        <v>0</v>
      </c>
      <c r="K139" s="90"/>
      <c r="L139" s="93">
        <v>0</v>
      </c>
      <c r="M139" s="90"/>
      <c r="N139" s="90"/>
      <c r="O139" s="90"/>
      <c r="P139" s="90"/>
      <c r="Q139" s="93">
        <v>0</v>
      </c>
      <c r="R139" s="93">
        <v>0</v>
      </c>
      <c r="S139" s="90"/>
      <c r="T139" s="93">
        <v>0</v>
      </c>
      <c r="U139" s="90"/>
      <c r="V139" s="90"/>
      <c r="W139" s="90"/>
      <c r="X139" s="90"/>
      <c r="Y139" s="90"/>
      <c r="Z139" s="90"/>
      <c r="AA139" s="90"/>
      <c r="AB139" s="90"/>
      <c r="AC139" s="90"/>
      <c r="AD139" s="90"/>
      <c r="AE139" s="214"/>
      <c r="AH139" s="208"/>
      <c r="AK139" s="208">
        <f t="shared" si="83"/>
        <v>0</v>
      </c>
      <c r="AN139" s="208">
        <f t="shared" si="84"/>
        <v>0</v>
      </c>
      <c r="AQ139" s="208">
        <f t="shared" si="85"/>
        <v>0</v>
      </c>
      <c r="AR139" s="214"/>
      <c r="AS139" s="214"/>
      <c r="AT139" s="214"/>
      <c r="AW139" s="208">
        <f t="shared" si="86"/>
        <v>0</v>
      </c>
      <c r="AZ139" s="208"/>
    </row>
    <row r="140" spans="1:76" x14ac:dyDescent="0.25">
      <c r="A140" s="257" t="s">
        <v>92</v>
      </c>
      <c r="B140" s="33">
        <v>0</v>
      </c>
      <c r="C140" s="33">
        <v>2.15</v>
      </c>
      <c r="D140" s="33">
        <v>2.15</v>
      </c>
      <c r="E140" s="33">
        <v>0</v>
      </c>
      <c r="F140" s="33">
        <v>12.760400000000001</v>
      </c>
      <c r="G140" s="33">
        <v>12.760400000000001</v>
      </c>
      <c r="H140" s="33">
        <v>0</v>
      </c>
      <c r="I140" s="33">
        <v>0</v>
      </c>
      <c r="J140" s="33">
        <v>11.6435</v>
      </c>
      <c r="K140" s="88">
        <v>11.6435</v>
      </c>
      <c r="L140" s="94">
        <v>0</v>
      </c>
      <c r="M140" s="88">
        <v>0</v>
      </c>
      <c r="N140" s="88">
        <v>11.6435</v>
      </c>
      <c r="O140" s="88">
        <f t="shared" si="80"/>
        <v>11.6435</v>
      </c>
      <c r="P140" s="88"/>
      <c r="Q140" s="94">
        <v>0</v>
      </c>
      <c r="R140" s="94">
        <v>13.2416</v>
      </c>
      <c r="S140" s="88">
        <v>13.2416</v>
      </c>
      <c r="T140" s="94">
        <v>0</v>
      </c>
      <c r="U140" s="88">
        <v>0</v>
      </c>
      <c r="V140" s="88">
        <v>10.362</v>
      </c>
      <c r="W140" s="88">
        <f>V140+U140</f>
        <v>10.362</v>
      </c>
      <c r="X140" s="88">
        <v>0</v>
      </c>
      <c r="Y140" s="88">
        <v>0</v>
      </c>
      <c r="Z140" s="88">
        <v>9.5878999999999994</v>
      </c>
      <c r="AA140" s="88">
        <f>SUM(Y140:Z140)</f>
        <v>9.5878999999999994</v>
      </c>
      <c r="AB140" s="88"/>
      <c r="AC140" s="88">
        <v>14.6092</v>
      </c>
      <c r="AD140" s="88">
        <v>0</v>
      </c>
      <c r="AE140" s="208">
        <f t="shared" ref="AE140:AE145" si="136">AD140+AC140</f>
        <v>14.6092</v>
      </c>
      <c r="AF140" s="75">
        <v>0</v>
      </c>
      <c r="AG140" s="75">
        <v>12.261100000000001</v>
      </c>
      <c r="AH140" s="208">
        <f t="shared" si="82"/>
        <v>12.261100000000001</v>
      </c>
      <c r="AI140" s="75">
        <v>6.5122999999999998</v>
      </c>
      <c r="AJ140" s="75">
        <v>0</v>
      </c>
      <c r="AK140" s="208">
        <f t="shared" si="83"/>
        <v>6.5122999999999998</v>
      </c>
      <c r="AL140" s="75">
        <v>20.072199999999999</v>
      </c>
      <c r="AM140" s="75">
        <v>0</v>
      </c>
      <c r="AN140" s="208">
        <f t="shared" si="84"/>
        <v>20.072199999999999</v>
      </c>
      <c r="AO140" s="75">
        <v>12.511100000000001</v>
      </c>
      <c r="AP140" s="75">
        <v>0</v>
      </c>
      <c r="AQ140" s="208">
        <f t="shared" si="85"/>
        <v>12.511100000000001</v>
      </c>
      <c r="AR140" s="208">
        <v>11.166700000000001</v>
      </c>
      <c r="AS140" s="208">
        <v>0</v>
      </c>
      <c r="AT140" s="208">
        <f>SUM(AR140:AS140)</f>
        <v>11.166700000000001</v>
      </c>
      <c r="AU140" s="75">
        <v>15.695</v>
      </c>
      <c r="AV140" s="75">
        <v>0</v>
      </c>
      <c r="AW140" s="208">
        <f t="shared" si="86"/>
        <v>15.695</v>
      </c>
      <c r="AX140" s="75">
        <v>15.695</v>
      </c>
      <c r="AY140" s="75">
        <v>0</v>
      </c>
      <c r="AZ140" s="208">
        <f t="shared" ref="AZ140:AZ145" si="137">AX140+AY140</f>
        <v>15.695</v>
      </c>
      <c r="BA140" s="79">
        <v>14.375999999999999</v>
      </c>
      <c r="BB140" s="79">
        <v>0</v>
      </c>
      <c r="BC140" s="381">
        <f>SUM(BA140:BB140)</f>
        <v>14.375999999999999</v>
      </c>
      <c r="BD140" s="381">
        <v>13.073</v>
      </c>
      <c r="BE140" s="381">
        <v>0</v>
      </c>
      <c r="BF140" s="381">
        <f>SUM(BD140:BE140)</f>
        <v>13.073</v>
      </c>
      <c r="BG140" s="79">
        <v>15.675000000000001</v>
      </c>
      <c r="BH140" s="79">
        <v>0</v>
      </c>
      <c r="BI140" s="381">
        <f>SUM(BG140:BH140)</f>
        <v>15.675000000000001</v>
      </c>
      <c r="BJ140" s="381">
        <v>11.9034</v>
      </c>
      <c r="BK140" s="381">
        <v>0</v>
      </c>
      <c r="BL140" s="421">
        <f>SUM(BJ140:BK140)</f>
        <v>11.9034</v>
      </c>
      <c r="BM140" s="421">
        <v>11.6427</v>
      </c>
      <c r="BN140" s="421">
        <v>0</v>
      </c>
      <c r="BO140" s="421">
        <f>SUM(BM140:BN140)</f>
        <v>11.6427</v>
      </c>
      <c r="BP140" s="381">
        <v>16.664000000000001</v>
      </c>
      <c r="BQ140" s="381">
        <v>0</v>
      </c>
      <c r="BR140" s="421">
        <f>SUM(BP140:BQ140)</f>
        <v>16.664000000000001</v>
      </c>
      <c r="BS140" s="471">
        <v>15.2112</v>
      </c>
      <c r="BT140" s="471">
        <v>0</v>
      </c>
      <c r="BU140" s="387">
        <f>SUM(BS140:BT140)</f>
        <v>15.2112</v>
      </c>
      <c r="BV140" s="465">
        <v>16.4499</v>
      </c>
      <c r="BW140" s="465">
        <v>0</v>
      </c>
      <c r="BX140" s="387">
        <f>SUM(BV140:BW140)</f>
        <v>16.4499</v>
      </c>
    </row>
    <row r="141" spans="1:76" x14ac:dyDescent="0.25">
      <c r="A141" s="257" t="s">
        <v>93</v>
      </c>
      <c r="B141" s="33">
        <v>0</v>
      </c>
      <c r="C141" s="33">
        <v>0.6</v>
      </c>
      <c r="D141" s="33">
        <v>0.6</v>
      </c>
      <c r="E141" s="33">
        <v>0</v>
      </c>
      <c r="F141" s="33">
        <v>1.4159999999999999</v>
      </c>
      <c r="G141" s="33">
        <v>1.4159999999999999</v>
      </c>
      <c r="H141" s="33">
        <v>0</v>
      </c>
      <c r="I141" s="33">
        <v>0</v>
      </c>
      <c r="J141" s="33">
        <v>1.4159999999999999</v>
      </c>
      <c r="K141" s="88">
        <v>1.4159999999999999</v>
      </c>
      <c r="L141" s="94">
        <v>0</v>
      </c>
      <c r="M141" s="88">
        <v>0</v>
      </c>
      <c r="N141" s="88">
        <v>1.4159999999999999</v>
      </c>
      <c r="O141" s="88">
        <f t="shared" si="80"/>
        <v>1.4159999999999999</v>
      </c>
      <c r="P141" s="88"/>
      <c r="Q141" s="94">
        <v>0</v>
      </c>
      <c r="R141" s="94">
        <v>1.466</v>
      </c>
      <c r="S141" s="88">
        <v>1.466</v>
      </c>
      <c r="T141" s="94">
        <v>0</v>
      </c>
      <c r="U141" s="88">
        <v>0</v>
      </c>
      <c r="V141" s="88">
        <v>1.466</v>
      </c>
      <c r="W141" s="88">
        <f>V141+U141</f>
        <v>1.466</v>
      </c>
      <c r="X141" s="88">
        <v>0</v>
      </c>
      <c r="Y141" s="88">
        <v>0</v>
      </c>
      <c r="Z141" s="88">
        <v>1.161</v>
      </c>
      <c r="AA141" s="88">
        <f>SUM(Y141:Z141)</f>
        <v>1.161</v>
      </c>
      <c r="AB141" s="88"/>
      <c r="AC141" s="88">
        <v>2.2664</v>
      </c>
      <c r="AD141" s="88">
        <v>0</v>
      </c>
      <c r="AE141" s="208">
        <f t="shared" si="136"/>
        <v>2.2664</v>
      </c>
      <c r="AF141" s="75">
        <v>1.6579999999999999</v>
      </c>
      <c r="AG141" s="75">
        <v>0</v>
      </c>
      <c r="AH141" s="208">
        <f t="shared" si="82"/>
        <v>1.6579999999999999</v>
      </c>
      <c r="AI141" s="75">
        <v>1.7366999999999999</v>
      </c>
      <c r="AJ141" s="75">
        <v>0</v>
      </c>
      <c r="AK141" s="208">
        <f t="shared" si="83"/>
        <v>1.7366999999999999</v>
      </c>
      <c r="AL141" s="75">
        <v>2.3079999999999998</v>
      </c>
      <c r="AM141" s="75">
        <v>0</v>
      </c>
      <c r="AN141" s="208">
        <f t="shared" si="84"/>
        <v>2.3079999999999998</v>
      </c>
      <c r="AO141" s="75">
        <v>4.2249999999999996</v>
      </c>
      <c r="AP141" s="75">
        <v>0</v>
      </c>
      <c r="AQ141" s="208">
        <f t="shared" si="85"/>
        <v>4.2249999999999996</v>
      </c>
      <c r="AR141" s="208">
        <v>3.6709000000000001</v>
      </c>
      <c r="AS141" s="208">
        <v>0</v>
      </c>
      <c r="AT141" s="208">
        <f t="shared" ref="AT141:AT145" si="138">SUM(AR141:AS141)</f>
        <v>3.6709000000000001</v>
      </c>
      <c r="AU141" s="75">
        <v>4.8929999999999998</v>
      </c>
      <c r="AV141" s="75">
        <v>0</v>
      </c>
      <c r="AW141" s="208">
        <f t="shared" si="86"/>
        <v>4.8929999999999998</v>
      </c>
      <c r="AX141" s="75">
        <v>4.8929999999999998</v>
      </c>
      <c r="AY141" s="75">
        <v>0</v>
      </c>
      <c r="AZ141" s="208">
        <f t="shared" si="137"/>
        <v>4.8929999999999998</v>
      </c>
      <c r="BA141" s="79">
        <v>3.843</v>
      </c>
      <c r="BB141" s="79">
        <v>0</v>
      </c>
      <c r="BC141" s="381">
        <f t="shared" ref="BC141:BC145" si="139">SUM(BA141:BB141)</f>
        <v>3.843</v>
      </c>
      <c r="BD141" s="381">
        <v>3.5678000000000001</v>
      </c>
      <c r="BE141" s="381">
        <v>0</v>
      </c>
      <c r="BF141" s="381">
        <f t="shared" ref="BF141:BF145" si="140">SUM(BD141:BE141)</f>
        <v>3.5678000000000001</v>
      </c>
      <c r="BG141" s="79">
        <v>4.5030000000000001</v>
      </c>
      <c r="BH141" s="79">
        <v>0</v>
      </c>
      <c r="BI141" s="381">
        <f t="shared" ref="BI141:BI145" si="141">SUM(BG141:BH141)</f>
        <v>4.5030000000000001</v>
      </c>
      <c r="BJ141" s="381">
        <v>3.5211999999999999</v>
      </c>
      <c r="BK141" s="381">
        <v>0</v>
      </c>
      <c r="BL141" s="421">
        <f t="shared" ref="BL141:BL145" si="142">SUM(BJ141:BK141)</f>
        <v>3.5211999999999999</v>
      </c>
      <c r="BM141" s="421">
        <v>3.3811</v>
      </c>
      <c r="BN141" s="421">
        <v>0</v>
      </c>
      <c r="BO141" s="421">
        <f>SUM(BM141:BN141)</f>
        <v>3.3811</v>
      </c>
      <c r="BP141" s="381">
        <v>5.2750000000000004</v>
      </c>
      <c r="BQ141" s="381">
        <v>0</v>
      </c>
      <c r="BR141" s="421">
        <f t="shared" ref="BR141:BR145" si="143">SUM(BP141:BQ141)</f>
        <v>5.2750000000000004</v>
      </c>
      <c r="BS141" s="471">
        <v>4.9005999999999998</v>
      </c>
      <c r="BT141" s="471">
        <v>0</v>
      </c>
      <c r="BU141" s="387">
        <f>SUM(BS141:BT141)</f>
        <v>4.9005999999999998</v>
      </c>
      <c r="BV141" s="465">
        <v>5.5606999999999998</v>
      </c>
      <c r="BW141" s="465">
        <v>0</v>
      </c>
      <c r="BX141" s="387">
        <f>SUM(BV141:BW141)</f>
        <v>5.5606999999999998</v>
      </c>
    </row>
    <row r="142" spans="1:76" x14ac:dyDescent="0.25">
      <c r="A142" s="255" t="s">
        <v>94</v>
      </c>
      <c r="B142" s="33">
        <v>0</v>
      </c>
      <c r="C142" s="33">
        <v>2.0699999999999998</v>
      </c>
      <c r="D142" s="33">
        <v>2.0699999999999998</v>
      </c>
      <c r="E142" s="33">
        <v>0</v>
      </c>
      <c r="F142" s="33">
        <v>2.0154000000000001</v>
      </c>
      <c r="G142" s="33">
        <v>2.0154000000000001</v>
      </c>
      <c r="H142" s="33">
        <v>0</v>
      </c>
      <c r="I142" s="33">
        <v>0</v>
      </c>
      <c r="J142" s="33">
        <v>1.2902</v>
      </c>
      <c r="K142" s="88">
        <v>1.2902</v>
      </c>
      <c r="L142" s="94">
        <v>0</v>
      </c>
      <c r="M142" s="88">
        <v>0</v>
      </c>
      <c r="N142" s="88">
        <v>0.69020000000000004</v>
      </c>
      <c r="O142" s="88">
        <f t="shared" si="80"/>
        <v>0.69020000000000004</v>
      </c>
      <c r="P142" s="88"/>
      <c r="Q142" s="94">
        <v>0</v>
      </c>
      <c r="R142" s="94">
        <v>2.0154000000000001</v>
      </c>
      <c r="S142" s="88">
        <v>2.0154000000000001</v>
      </c>
      <c r="T142" s="94">
        <v>0</v>
      </c>
      <c r="U142" s="88">
        <v>0</v>
      </c>
      <c r="V142" s="88">
        <v>2.4</v>
      </c>
      <c r="W142" s="88">
        <f>V142+U142</f>
        <v>2.4</v>
      </c>
      <c r="X142" s="88">
        <v>0</v>
      </c>
      <c r="Y142" s="88">
        <v>0</v>
      </c>
      <c r="Z142" s="88">
        <v>2.0933999999999999</v>
      </c>
      <c r="AA142" s="88">
        <f>SUM(Y142:Z142)</f>
        <v>2.0933999999999999</v>
      </c>
      <c r="AB142" s="88"/>
      <c r="AC142" s="88">
        <v>2.9</v>
      </c>
      <c r="AD142" s="88">
        <v>0</v>
      </c>
      <c r="AE142" s="208">
        <f t="shared" si="136"/>
        <v>2.9</v>
      </c>
      <c r="AF142" s="75">
        <v>5</v>
      </c>
      <c r="AG142" s="75">
        <v>0</v>
      </c>
      <c r="AH142" s="208">
        <f t="shared" si="82"/>
        <v>5</v>
      </c>
      <c r="AI142" s="75">
        <v>4.4836</v>
      </c>
      <c r="AJ142" s="75">
        <v>0</v>
      </c>
      <c r="AK142" s="208">
        <f t="shared" si="83"/>
        <v>4.4836</v>
      </c>
      <c r="AL142" s="75">
        <v>4</v>
      </c>
      <c r="AM142" s="75">
        <v>0</v>
      </c>
      <c r="AN142" s="208">
        <f t="shared" si="84"/>
        <v>4</v>
      </c>
      <c r="AO142" s="75">
        <v>4.5</v>
      </c>
      <c r="AP142" s="75">
        <v>0</v>
      </c>
      <c r="AQ142" s="208">
        <f t="shared" si="85"/>
        <v>4.5</v>
      </c>
      <c r="AR142" s="208">
        <v>4.4995000000000003</v>
      </c>
      <c r="AS142" s="208">
        <v>0</v>
      </c>
      <c r="AT142" s="208">
        <f t="shared" si="138"/>
        <v>4.4995000000000003</v>
      </c>
      <c r="AU142" s="75">
        <v>4</v>
      </c>
      <c r="AV142" s="75">
        <v>0</v>
      </c>
      <c r="AW142" s="208">
        <f t="shared" si="86"/>
        <v>4</v>
      </c>
      <c r="AX142" s="75">
        <v>4</v>
      </c>
      <c r="AY142" s="75">
        <v>0</v>
      </c>
      <c r="AZ142" s="208">
        <f t="shared" si="137"/>
        <v>4</v>
      </c>
      <c r="BA142" s="79">
        <v>1.05</v>
      </c>
      <c r="BB142" s="79">
        <v>0</v>
      </c>
      <c r="BC142" s="381">
        <f t="shared" si="139"/>
        <v>1.05</v>
      </c>
      <c r="BD142" s="381">
        <v>0.96950000000000003</v>
      </c>
      <c r="BE142" s="381">
        <v>0</v>
      </c>
      <c r="BF142" s="381">
        <f t="shared" si="140"/>
        <v>0.96950000000000003</v>
      </c>
      <c r="BG142" s="79">
        <v>2.94</v>
      </c>
      <c r="BH142" s="79">
        <v>0</v>
      </c>
      <c r="BI142" s="381">
        <f t="shared" si="141"/>
        <v>2.94</v>
      </c>
      <c r="BJ142" s="381">
        <v>7.1</v>
      </c>
      <c r="BK142" s="381">
        <v>0</v>
      </c>
      <c r="BL142" s="421">
        <f t="shared" si="142"/>
        <v>7.1</v>
      </c>
      <c r="BM142" s="421">
        <v>7.1821000000000002</v>
      </c>
      <c r="BN142" s="421">
        <v>0</v>
      </c>
      <c r="BO142" s="421">
        <f t="shared" ref="BO142:BO145" si="144">SUM(BM142:BN142)</f>
        <v>7.1821000000000002</v>
      </c>
      <c r="BP142" s="381">
        <v>7.1</v>
      </c>
      <c r="BQ142" s="381">
        <v>0</v>
      </c>
      <c r="BR142" s="421">
        <f t="shared" si="143"/>
        <v>7.1</v>
      </c>
      <c r="BS142" s="471">
        <v>8.3024000000000004</v>
      </c>
      <c r="BT142" s="471">
        <v>0</v>
      </c>
      <c r="BU142" s="387">
        <f t="shared" ref="BU142:BU145" si="145">SUM(BS142:BT142)</f>
        <v>8.3024000000000004</v>
      </c>
      <c r="BV142" s="465">
        <v>18.010000000000002</v>
      </c>
      <c r="BW142" s="465">
        <v>0</v>
      </c>
      <c r="BX142" s="387">
        <f t="shared" ref="BX142:BX145" si="146">SUM(BV142:BW142)</f>
        <v>18.010000000000002</v>
      </c>
    </row>
    <row r="143" spans="1:76" x14ac:dyDescent="0.25">
      <c r="A143" s="257" t="s">
        <v>95</v>
      </c>
      <c r="B143" s="33">
        <v>0</v>
      </c>
      <c r="C143" s="33">
        <v>0</v>
      </c>
      <c r="D143" s="33">
        <v>0</v>
      </c>
      <c r="E143" s="33">
        <v>0</v>
      </c>
      <c r="F143" s="33">
        <v>0.40060000000000001</v>
      </c>
      <c r="G143" s="33">
        <v>0.40060000000000001</v>
      </c>
      <c r="H143" s="33">
        <v>0</v>
      </c>
      <c r="I143" s="33">
        <v>0</v>
      </c>
      <c r="J143" s="33">
        <v>0.16669999999999999</v>
      </c>
      <c r="K143" s="88">
        <v>0.16669999999999999</v>
      </c>
      <c r="L143" s="94">
        <v>0</v>
      </c>
      <c r="M143" s="88">
        <v>0</v>
      </c>
      <c r="N143" s="88">
        <v>0.16669999999999999</v>
      </c>
      <c r="O143" s="88">
        <f>N143+M143</f>
        <v>0.16669999999999999</v>
      </c>
      <c r="P143" s="88"/>
      <c r="Q143" s="94">
        <v>0</v>
      </c>
      <c r="R143" s="94">
        <v>1E-4</v>
      </c>
      <c r="S143" s="88">
        <v>1E-4</v>
      </c>
      <c r="T143" s="94">
        <v>0</v>
      </c>
      <c r="U143" s="88">
        <v>0</v>
      </c>
      <c r="V143" s="88">
        <v>0</v>
      </c>
      <c r="W143" s="88">
        <v>0</v>
      </c>
      <c r="X143" s="88">
        <v>0</v>
      </c>
      <c r="Y143" s="88"/>
      <c r="Z143" s="88"/>
      <c r="AA143" s="88"/>
      <c r="AB143" s="88"/>
      <c r="AC143" s="88">
        <v>0</v>
      </c>
      <c r="AD143" s="88">
        <v>0</v>
      </c>
      <c r="AE143" s="208">
        <f t="shared" si="136"/>
        <v>0</v>
      </c>
      <c r="AF143" s="75"/>
      <c r="AG143" s="75"/>
      <c r="AH143" s="208">
        <f t="shared" si="82"/>
        <v>0</v>
      </c>
      <c r="AI143" s="75">
        <v>0</v>
      </c>
      <c r="AJ143" s="75">
        <v>0</v>
      </c>
      <c r="AK143" s="208">
        <f t="shared" si="83"/>
        <v>0</v>
      </c>
      <c r="AL143" s="75"/>
      <c r="AM143" s="75"/>
      <c r="AN143" s="208">
        <f t="shared" si="84"/>
        <v>0</v>
      </c>
      <c r="AO143" s="75">
        <v>0</v>
      </c>
      <c r="AP143" s="75">
        <v>0</v>
      </c>
      <c r="AQ143" s="208">
        <f t="shared" si="85"/>
        <v>0</v>
      </c>
      <c r="AR143" s="208">
        <v>0</v>
      </c>
      <c r="AS143" s="208">
        <v>0</v>
      </c>
      <c r="AT143" s="208">
        <f t="shared" si="138"/>
        <v>0</v>
      </c>
      <c r="AU143" s="75">
        <v>0</v>
      </c>
      <c r="AV143" s="75">
        <v>0</v>
      </c>
      <c r="AW143" s="208">
        <f t="shared" si="86"/>
        <v>0</v>
      </c>
      <c r="AX143" s="75">
        <v>0</v>
      </c>
      <c r="AY143" s="75">
        <v>0</v>
      </c>
      <c r="AZ143" s="208">
        <f t="shared" si="137"/>
        <v>0</v>
      </c>
      <c r="BA143" s="79">
        <v>0</v>
      </c>
      <c r="BB143" s="79">
        <v>0</v>
      </c>
      <c r="BC143" s="381">
        <f t="shared" si="139"/>
        <v>0</v>
      </c>
      <c r="BD143" s="79">
        <v>0</v>
      </c>
      <c r="BE143" s="79">
        <v>0</v>
      </c>
      <c r="BF143" s="381">
        <f t="shared" ref="BF143" si="147">SUM(BD143:BE143)</f>
        <v>0</v>
      </c>
      <c r="BG143" s="79">
        <v>0</v>
      </c>
      <c r="BH143" s="79">
        <v>0</v>
      </c>
      <c r="BI143" s="381">
        <f t="shared" si="141"/>
        <v>0</v>
      </c>
      <c r="BJ143" s="79">
        <v>0</v>
      </c>
      <c r="BK143" s="79">
        <v>0</v>
      </c>
      <c r="BL143" s="381">
        <f t="shared" ref="BL143" si="148">SUM(BJ143:BK143)</f>
        <v>0</v>
      </c>
      <c r="BM143" s="464"/>
      <c r="BN143" s="464"/>
      <c r="BO143" s="481">
        <f t="shared" si="144"/>
        <v>0</v>
      </c>
      <c r="BP143" s="460">
        <v>0</v>
      </c>
      <c r="BQ143" s="460">
        <v>0</v>
      </c>
      <c r="BR143" s="464">
        <f t="shared" ref="BR143" si="149">SUM(BP143:BQ143)</f>
        <v>0</v>
      </c>
      <c r="BS143" s="462"/>
      <c r="BT143" s="462"/>
      <c r="BU143" s="468">
        <f t="shared" si="145"/>
        <v>0</v>
      </c>
      <c r="BV143" s="462"/>
      <c r="BW143" s="462"/>
      <c r="BX143" s="468">
        <f t="shared" si="146"/>
        <v>0</v>
      </c>
    </row>
    <row r="144" spans="1:76" x14ac:dyDescent="0.25">
      <c r="A144" s="255" t="s">
        <v>96</v>
      </c>
      <c r="B144" s="33">
        <v>0</v>
      </c>
      <c r="C144" s="33">
        <v>0.8</v>
      </c>
      <c r="D144" s="33">
        <v>0.8</v>
      </c>
      <c r="E144" s="33">
        <v>0</v>
      </c>
      <c r="F144" s="33">
        <v>0.8</v>
      </c>
      <c r="G144" s="33">
        <v>0.8</v>
      </c>
      <c r="H144" s="33">
        <v>0</v>
      </c>
      <c r="I144" s="33">
        <v>0</v>
      </c>
      <c r="J144" s="33">
        <v>0.63</v>
      </c>
      <c r="K144" s="88">
        <v>0.63</v>
      </c>
      <c r="L144" s="94">
        <v>0</v>
      </c>
      <c r="M144" s="88">
        <v>0</v>
      </c>
      <c r="N144" s="88">
        <v>0.8</v>
      </c>
      <c r="O144" s="88">
        <f t="shared" si="80"/>
        <v>0.8</v>
      </c>
      <c r="P144" s="88"/>
      <c r="Q144" s="94">
        <v>0</v>
      </c>
      <c r="R144" s="94">
        <v>0.8</v>
      </c>
      <c r="S144" s="88">
        <v>0.8</v>
      </c>
      <c r="T144" s="94">
        <v>0</v>
      </c>
      <c r="U144" s="88">
        <v>0</v>
      </c>
      <c r="V144" s="88">
        <v>0.8</v>
      </c>
      <c r="W144" s="88">
        <f>V144+U144</f>
        <v>0.8</v>
      </c>
      <c r="X144" s="88">
        <v>0</v>
      </c>
      <c r="Y144" s="88">
        <v>0</v>
      </c>
      <c r="Z144" s="88">
        <v>0.4</v>
      </c>
      <c r="AA144" s="88">
        <v>0.4</v>
      </c>
      <c r="AB144" s="88"/>
      <c r="AC144" s="88">
        <v>0.8</v>
      </c>
      <c r="AD144" s="88">
        <v>0</v>
      </c>
      <c r="AE144" s="208">
        <f t="shared" si="136"/>
        <v>0.8</v>
      </c>
      <c r="AF144" s="75">
        <v>1</v>
      </c>
      <c r="AG144" s="75">
        <v>0</v>
      </c>
      <c r="AH144" s="208">
        <f t="shared" si="82"/>
        <v>1</v>
      </c>
      <c r="AI144" s="75">
        <v>0.81850000000000001</v>
      </c>
      <c r="AJ144" s="75">
        <v>0</v>
      </c>
      <c r="AK144" s="208">
        <f t="shared" si="83"/>
        <v>0.81850000000000001</v>
      </c>
      <c r="AL144" s="75">
        <v>1</v>
      </c>
      <c r="AM144" s="75">
        <v>0</v>
      </c>
      <c r="AN144" s="208">
        <f t="shared" si="84"/>
        <v>1</v>
      </c>
      <c r="AO144" s="75">
        <v>0.55000000000000004</v>
      </c>
      <c r="AP144" s="75">
        <v>0</v>
      </c>
      <c r="AQ144" s="208">
        <f t="shared" si="85"/>
        <v>0.55000000000000004</v>
      </c>
      <c r="AR144" s="208">
        <v>0.52100000000000002</v>
      </c>
      <c r="AS144" s="208">
        <v>0</v>
      </c>
      <c r="AT144" s="208">
        <f t="shared" si="138"/>
        <v>0.52100000000000002</v>
      </c>
      <c r="AU144" s="75">
        <v>1</v>
      </c>
      <c r="AV144" s="75">
        <v>0</v>
      </c>
      <c r="AW144" s="208">
        <f t="shared" si="86"/>
        <v>1</v>
      </c>
      <c r="AX144" s="75">
        <v>1</v>
      </c>
      <c r="AY144" s="75">
        <v>0</v>
      </c>
      <c r="AZ144" s="208">
        <f t="shared" si="137"/>
        <v>1</v>
      </c>
      <c r="BA144" s="79">
        <v>1.25</v>
      </c>
      <c r="BB144" s="79">
        <v>0</v>
      </c>
      <c r="BC144" s="381">
        <f t="shared" si="139"/>
        <v>1.25</v>
      </c>
      <c r="BD144" s="381">
        <v>1.2004999999999999</v>
      </c>
      <c r="BE144" s="381">
        <v>0</v>
      </c>
      <c r="BF144" s="381">
        <f t="shared" si="140"/>
        <v>1.2004999999999999</v>
      </c>
      <c r="BG144" s="79">
        <v>1</v>
      </c>
      <c r="BH144" s="79">
        <v>0</v>
      </c>
      <c r="BI144" s="381">
        <f t="shared" si="141"/>
        <v>1</v>
      </c>
      <c r="BJ144" s="381">
        <v>0.78</v>
      </c>
      <c r="BK144" s="381">
        <v>0</v>
      </c>
      <c r="BL144" s="421">
        <f t="shared" si="142"/>
        <v>0.78</v>
      </c>
      <c r="BM144" s="421">
        <v>0.1895</v>
      </c>
      <c r="BN144" s="421">
        <v>0</v>
      </c>
      <c r="BO144" s="421">
        <f t="shared" si="144"/>
        <v>0.1895</v>
      </c>
      <c r="BP144" s="381">
        <v>1</v>
      </c>
      <c r="BQ144" s="381">
        <v>0</v>
      </c>
      <c r="BR144" s="421">
        <f t="shared" si="143"/>
        <v>1</v>
      </c>
      <c r="BS144" s="465">
        <v>0</v>
      </c>
      <c r="BT144" s="465">
        <v>0</v>
      </c>
      <c r="BU144" s="387">
        <f t="shared" si="145"/>
        <v>0</v>
      </c>
      <c r="BV144" s="465">
        <v>0</v>
      </c>
      <c r="BW144" s="465">
        <v>0</v>
      </c>
      <c r="BX144" s="387">
        <f t="shared" si="146"/>
        <v>0</v>
      </c>
    </row>
    <row r="145" spans="1:76" x14ac:dyDescent="0.25">
      <c r="A145" s="257" t="s">
        <v>97</v>
      </c>
      <c r="B145" s="33">
        <v>0</v>
      </c>
      <c r="C145" s="33">
        <v>2.1802000000000001</v>
      </c>
      <c r="D145" s="33">
        <v>2.1802000000000001</v>
      </c>
      <c r="E145" s="33">
        <v>0</v>
      </c>
      <c r="F145" s="33">
        <v>4.1100000000000003</v>
      </c>
      <c r="G145" s="33">
        <v>4.1100000000000003</v>
      </c>
      <c r="H145" s="33">
        <v>0</v>
      </c>
      <c r="I145" s="33">
        <v>0</v>
      </c>
      <c r="J145" s="33">
        <v>3.1055999999999999</v>
      </c>
      <c r="K145" s="88">
        <v>3.1055999999999999</v>
      </c>
      <c r="L145" s="94">
        <v>0</v>
      </c>
      <c r="M145" s="88">
        <v>0</v>
      </c>
      <c r="N145" s="88">
        <v>3.1055999999999999</v>
      </c>
      <c r="O145" s="88">
        <f t="shared" si="80"/>
        <v>3.1055999999999999</v>
      </c>
      <c r="P145" s="88"/>
      <c r="Q145" s="94">
        <v>0</v>
      </c>
      <c r="R145" s="94">
        <v>3.8588</v>
      </c>
      <c r="S145" s="88">
        <v>3.8588</v>
      </c>
      <c r="T145" s="94">
        <v>0</v>
      </c>
      <c r="U145" s="88">
        <v>0</v>
      </c>
      <c r="V145" s="88">
        <v>3.8588</v>
      </c>
      <c r="W145" s="88">
        <f>V145+U145</f>
        <v>3.8588</v>
      </c>
      <c r="X145" s="88">
        <v>0</v>
      </c>
      <c r="Y145" s="88">
        <v>0</v>
      </c>
      <c r="Z145" s="88">
        <v>3.8586999999999998</v>
      </c>
      <c r="AA145" s="88">
        <v>3.86</v>
      </c>
      <c r="AB145" s="88"/>
      <c r="AC145" s="88">
        <v>5.3303000000000003</v>
      </c>
      <c r="AD145" s="88">
        <v>0</v>
      </c>
      <c r="AE145" s="208">
        <f t="shared" si="136"/>
        <v>5.3303000000000003</v>
      </c>
      <c r="AF145" s="75">
        <v>5</v>
      </c>
      <c r="AG145" s="75">
        <v>0</v>
      </c>
      <c r="AH145" s="208">
        <f t="shared" si="82"/>
        <v>5</v>
      </c>
      <c r="AI145" s="75">
        <v>4.9996999999999998</v>
      </c>
      <c r="AJ145" s="75">
        <v>0</v>
      </c>
      <c r="AK145" s="208">
        <f t="shared" si="83"/>
        <v>4.9996999999999998</v>
      </c>
      <c r="AL145" s="75">
        <v>5</v>
      </c>
      <c r="AM145" s="75">
        <v>0</v>
      </c>
      <c r="AN145" s="208">
        <f t="shared" si="84"/>
        <v>5</v>
      </c>
      <c r="AO145" s="75">
        <v>5</v>
      </c>
      <c r="AP145" s="75">
        <v>0</v>
      </c>
      <c r="AQ145" s="208">
        <f t="shared" si="85"/>
        <v>5</v>
      </c>
      <c r="AR145" s="208">
        <v>4.9972000000000003</v>
      </c>
      <c r="AS145" s="208">
        <v>0</v>
      </c>
      <c r="AT145" s="208">
        <f t="shared" si="138"/>
        <v>4.9972000000000003</v>
      </c>
      <c r="AU145" s="75">
        <v>5.5</v>
      </c>
      <c r="AV145" s="75">
        <v>0</v>
      </c>
      <c r="AW145" s="208">
        <f t="shared" si="86"/>
        <v>5.5</v>
      </c>
      <c r="AX145" s="75">
        <v>5.5</v>
      </c>
      <c r="AY145" s="75">
        <v>0</v>
      </c>
      <c r="AZ145" s="208">
        <f t="shared" si="137"/>
        <v>5.5</v>
      </c>
      <c r="BA145" s="79">
        <v>5.5</v>
      </c>
      <c r="BB145" s="79">
        <v>0</v>
      </c>
      <c r="BC145" s="381">
        <f t="shared" si="139"/>
        <v>5.5</v>
      </c>
      <c r="BD145" s="381">
        <v>5.4980000000000002</v>
      </c>
      <c r="BE145" s="381">
        <v>0</v>
      </c>
      <c r="BF145" s="381">
        <f t="shared" si="140"/>
        <v>5.4980000000000002</v>
      </c>
      <c r="BG145" s="79">
        <v>5.5</v>
      </c>
      <c r="BH145" s="79">
        <v>0</v>
      </c>
      <c r="BI145" s="381">
        <f t="shared" si="141"/>
        <v>5.5</v>
      </c>
      <c r="BJ145" s="381">
        <v>5.5</v>
      </c>
      <c r="BK145" s="381">
        <v>0</v>
      </c>
      <c r="BL145" s="421">
        <f t="shared" si="142"/>
        <v>5.5</v>
      </c>
      <c r="BM145" s="421">
        <v>5.4638</v>
      </c>
      <c r="BN145" s="421">
        <v>0</v>
      </c>
      <c r="BO145" s="421">
        <f t="shared" si="144"/>
        <v>5.4638</v>
      </c>
      <c r="BP145" s="381">
        <v>6</v>
      </c>
      <c r="BQ145" s="381">
        <v>0</v>
      </c>
      <c r="BR145" s="421">
        <f t="shared" si="143"/>
        <v>6</v>
      </c>
      <c r="BS145" s="465">
        <v>6</v>
      </c>
      <c r="BT145" s="465">
        <v>0</v>
      </c>
      <c r="BU145" s="387">
        <f t="shared" si="145"/>
        <v>6</v>
      </c>
      <c r="BV145" s="465">
        <v>6</v>
      </c>
      <c r="BW145" s="465">
        <v>0</v>
      </c>
      <c r="BX145" s="387">
        <f t="shared" si="146"/>
        <v>6</v>
      </c>
    </row>
    <row r="146" spans="1:76" x14ac:dyDescent="0.25">
      <c r="A146" s="258" t="s">
        <v>98</v>
      </c>
      <c r="B146" s="33">
        <v>0</v>
      </c>
      <c r="C146" s="33">
        <v>0</v>
      </c>
      <c r="D146" s="33">
        <v>0</v>
      </c>
      <c r="E146" s="33">
        <v>0</v>
      </c>
      <c r="F146" s="33">
        <v>0</v>
      </c>
      <c r="G146" s="33">
        <v>0</v>
      </c>
      <c r="H146" s="33">
        <v>0</v>
      </c>
      <c r="I146" s="33">
        <v>0</v>
      </c>
      <c r="J146" s="55">
        <v>0</v>
      </c>
      <c r="K146" s="90"/>
      <c r="L146" s="93">
        <v>0</v>
      </c>
      <c r="M146" s="90"/>
      <c r="N146" s="90"/>
      <c r="O146" s="90"/>
      <c r="P146" s="90"/>
      <c r="Q146" s="93">
        <v>0</v>
      </c>
      <c r="R146" s="93">
        <v>0</v>
      </c>
      <c r="S146" s="90"/>
      <c r="T146" s="93">
        <v>0</v>
      </c>
      <c r="U146" s="90"/>
      <c r="V146" s="90"/>
      <c r="W146" s="90"/>
      <c r="X146" s="90"/>
      <c r="Y146" s="90"/>
      <c r="Z146" s="90"/>
      <c r="AA146" s="90"/>
      <c r="AB146" s="90"/>
      <c r="AC146" s="90"/>
      <c r="AD146" s="90"/>
      <c r="AE146" s="214"/>
      <c r="AH146" s="208"/>
      <c r="AK146" s="208"/>
      <c r="AN146" s="208"/>
      <c r="AQ146" s="208"/>
      <c r="AR146" s="214"/>
      <c r="AS146" s="214"/>
      <c r="AT146" s="214"/>
      <c r="AW146" s="208"/>
      <c r="AZ146" s="208"/>
    </row>
    <row r="147" spans="1:76" x14ac:dyDescent="0.25">
      <c r="A147" s="254" t="s">
        <v>47</v>
      </c>
      <c r="B147" s="33">
        <v>0</v>
      </c>
      <c r="C147" s="33">
        <v>0</v>
      </c>
      <c r="D147" s="33">
        <v>0</v>
      </c>
      <c r="E147" s="33">
        <v>0</v>
      </c>
      <c r="F147" s="33">
        <v>0</v>
      </c>
      <c r="G147" s="33">
        <v>0</v>
      </c>
      <c r="H147" s="33">
        <v>0</v>
      </c>
      <c r="I147" s="33">
        <v>0</v>
      </c>
      <c r="J147" s="55">
        <v>0</v>
      </c>
      <c r="K147" s="90"/>
      <c r="L147" s="93">
        <v>0</v>
      </c>
      <c r="M147" s="90"/>
      <c r="N147" s="90"/>
      <c r="O147" s="90"/>
      <c r="P147" s="90"/>
      <c r="Q147" s="93">
        <v>0</v>
      </c>
      <c r="R147" s="93">
        <v>0</v>
      </c>
      <c r="S147" s="90"/>
      <c r="T147" s="93">
        <v>0</v>
      </c>
      <c r="U147" s="90"/>
      <c r="V147" s="90"/>
      <c r="W147" s="90"/>
      <c r="X147" s="90"/>
      <c r="Y147" s="90"/>
      <c r="Z147" s="90"/>
      <c r="AA147" s="90"/>
      <c r="AB147" s="90"/>
      <c r="AC147" s="90"/>
      <c r="AD147" s="90"/>
      <c r="AE147" s="214"/>
      <c r="AH147" s="208"/>
      <c r="AK147" s="208"/>
      <c r="AN147" s="208"/>
      <c r="AQ147" s="208"/>
      <c r="AR147" s="214"/>
      <c r="AS147" s="214"/>
      <c r="AT147" s="214"/>
      <c r="AW147" s="208"/>
      <c r="AZ147" s="208"/>
    </row>
    <row r="148" spans="1:76" x14ac:dyDescent="0.25">
      <c r="A148" s="255" t="s">
        <v>99</v>
      </c>
      <c r="B148" s="33">
        <v>4.1860999999999997</v>
      </c>
      <c r="C148" s="33">
        <v>0.19570000000000001</v>
      </c>
      <c r="D148" s="33">
        <v>4.3818000000000001</v>
      </c>
      <c r="E148" s="33">
        <v>4.7984999999999998</v>
      </c>
      <c r="F148" s="33">
        <v>0.26490000000000002</v>
      </c>
      <c r="G148" s="33">
        <v>5.0633999999999997</v>
      </c>
      <c r="H148" s="33">
        <v>0</v>
      </c>
      <c r="I148" s="33">
        <v>4.7370999999999999</v>
      </c>
      <c r="J148" s="33">
        <v>0.25819999999999999</v>
      </c>
      <c r="K148" s="88">
        <v>4.9953000000000003</v>
      </c>
      <c r="L148" s="94">
        <v>0</v>
      </c>
      <c r="M148" s="88">
        <v>4.2351999999999999</v>
      </c>
      <c r="N148" s="88">
        <v>0.2001</v>
      </c>
      <c r="O148" s="88">
        <f>N148+M148</f>
        <v>4.4352999999999998</v>
      </c>
      <c r="P148" s="88"/>
      <c r="Q148" s="94">
        <v>6.4828999999999999</v>
      </c>
      <c r="R148" s="94">
        <v>0.75260000000000005</v>
      </c>
      <c r="S148" s="88">
        <v>7.2355</v>
      </c>
      <c r="T148" s="94">
        <v>0</v>
      </c>
      <c r="U148" s="88">
        <v>5.3975999999999997</v>
      </c>
      <c r="V148" s="88">
        <v>0.72760000000000002</v>
      </c>
      <c r="W148" s="88">
        <f>V148+U148</f>
        <v>6.1251999999999995</v>
      </c>
      <c r="X148" s="88">
        <v>0</v>
      </c>
      <c r="Y148" s="88">
        <v>4.7213000000000003</v>
      </c>
      <c r="Z148" s="88">
        <v>0.40089999999999998</v>
      </c>
      <c r="AA148" s="88">
        <f>SUM(Y148:Z148)</f>
        <v>5.1222000000000003</v>
      </c>
      <c r="AB148" s="88"/>
      <c r="AC148" s="88">
        <v>1.0275000000000001</v>
      </c>
      <c r="AD148" s="88">
        <v>0</v>
      </c>
      <c r="AE148" s="208">
        <f>AD148+AC148</f>
        <v>1.0275000000000001</v>
      </c>
      <c r="AF148" s="75">
        <v>0.75249999999999995</v>
      </c>
      <c r="AG148" s="75">
        <v>0</v>
      </c>
      <c r="AH148" s="208">
        <f t="shared" si="82"/>
        <v>0.75249999999999995</v>
      </c>
      <c r="AI148" s="75">
        <v>0.58130000000000004</v>
      </c>
      <c r="AJ148" s="75">
        <v>0</v>
      </c>
      <c r="AK148" s="208">
        <f t="shared" si="83"/>
        <v>0.58130000000000004</v>
      </c>
      <c r="AL148" s="75">
        <v>6.6996000000000002</v>
      </c>
      <c r="AM148" s="75">
        <v>0</v>
      </c>
      <c r="AN148" s="208">
        <f t="shared" si="84"/>
        <v>6.6996000000000002</v>
      </c>
      <c r="AO148" s="75">
        <v>5.9744000000000002</v>
      </c>
      <c r="AP148" s="75">
        <v>0</v>
      </c>
      <c r="AQ148" s="208">
        <f t="shared" si="85"/>
        <v>5.9744000000000002</v>
      </c>
      <c r="AR148" s="208">
        <v>5.6228999999999996</v>
      </c>
      <c r="AS148" s="208">
        <v>0</v>
      </c>
      <c r="AT148" s="208">
        <f>SUM(AR148:AS148)</f>
        <v>5.6228999999999996</v>
      </c>
      <c r="AU148" s="75">
        <v>6.1444999999999999</v>
      </c>
      <c r="AV148" s="75">
        <v>0</v>
      </c>
      <c r="AW148" s="208">
        <f t="shared" si="86"/>
        <v>6.1444999999999999</v>
      </c>
      <c r="AX148" s="75">
        <v>6.1444999999999999</v>
      </c>
      <c r="AY148" s="75">
        <v>0</v>
      </c>
      <c r="AZ148" s="208">
        <f t="shared" ref="AZ148:AZ149" si="150">AX148+AY148</f>
        <v>6.1444999999999999</v>
      </c>
      <c r="BA148" s="317">
        <v>5.8630000000000004</v>
      </c>
      <c r="BB148" s="355">
        <v>0</v>
      </c>
      <c r="BC148" s="380">
        <f>SUM(BA148:BB148)</f>
        <v>5.8630000000000004</v>
      </c>
      <c r="BD148" s="380">
        <v>5.4383999999999997</v>
      </c>
      <c r="BE148" s="380">
        <v>0</v>
      </c>
      <c r="BF148" s="380">
        <f>SUM(BD148:BE148)</f>
        <v>5.4383999999999997</v>
      </c>
      <c r="BG148" s="355">
        <v>4.9926000000000004</v>
      </c>
      <c r="BH148" s="355">
        <v>0</v>
      </c>
      <c r="BI148" s="380">
        <f>SUM(BG148:BH148)</f>
        <v>4.9926000000000004</v>
      </c>
      <c r="BJ148" s="380">
        <v>4.8162000000000003</v>
      </c>
      <c r="BK148" s="380">
        <v>0</v>
      </c>
      <c r="BL148" s="387">
        <f>SUM(BJ148:BK148)</f>
        <v>4.8162000000000003</v>
      </c>
      <c r="BM148" s="387">
        <v>4.4175000000000004</v>
      </c>
      <c r="BN148" s="387">
        <v>0</v>
      </c>
      <c r="BO148" s="387">
        <f>SUM(BM148:BN148)</f>
        <v>4.4175000000000004</v>
      </c>
      <c r="BP148" s="380">
        <v>7.7187000000000001</v>
      </c>
      <c r="BQ148" s="380">
        <v>0</v>
      </c>
      <c r="BR148" s="387">
        <f>SUM(BP148:BQ148)</f>
        <v>7.7187000000000001</v>
      </c>
      <c r="BS148" s="387">
        <v>7.6890000000000001</v>
      </c>
      <c r="BT148" s="387">
        <v>0</v>
      </c>
      <c r="BU148" s="387">
        <f>SUM(BS148:BT148)</f>
        <v>7.6890000000000001</v>
      </c>
      <c r="BV148" s="387">
        <v>9.8892000000000007</v>
      </c>
      <c r="BW148" s="387">
        <v>0</v>
      </c>
      <c r="BX148" s="387">
        <f>SUM(BV148:BW148)</f>
        <v>9.8892000000000007</v>
      </c>
    </row>
    <row r="149" spans="1:76" x14ac:dyDescent="0.25">
      <c r="A149" s="255" t="s">
        <v>100</v>
      </c>
      <c r="B149" s="33">
        <v>0</v>
      </c>
      <c r="C149" s="33">
        <v>0</v>
      </c>
      <c r="D149" s="33">
        <v>0</v>
      </c>
      <c r="E149" s="33">
        <v>0</v>
      </c>
      <c r="F149" s="33">
        <v>0</v>
      </c>
      <c r="G149" s="33">
        <v>0</v>
      </c>
      <c r="H149" s="33">
        <v>0</v>
      </c>
      <c r="I149" s="33">
        <v>0</v>
      </c>
      <c r="J149" s="33">
        <v>0</v>
      </c>
      <c r="K149" s="88">
        <v>0</v>
      </c>
      <c r="L149" s="94">
        <v>0</v>
      </c>
      <c r="M149" s="88">
        <v>0</v>
      </c>
      <c r="N149" s="88">
        <v>0</v>
      </c>
      <c r="O149" s="88">
        <v>0</v>
      </c>
      <c r="P149" s="88">
        <v>0</v>
      </c>
      <c r="Q149" s="94">
        <v>0</v>
      </c>
      <c r="R149" s="94">
        <v>0</v>
      </c>
      <c r="S149" s="88">
        <v>0</v>
      </c>
      <c r="T149" s="94">
        <v>0</v>
      </c>
      <c r="U149" s="88">
        <v>0</v>
      </c>
      <c r="V149" s="88">
        <v>0</v>
      </c>
      <c r="W149" s="88">
        <v>0</v>
      </c>
      <c r="X149" s="88">
        <v>0</v>
      </c>
      <c r="Y149" s="88">
        <v>0</v>
      </c>
      <c r="Z149" s="88">
        <v>0</v>
      </c>
      <c r="AA149" s="88">
        <f>SUM(Y149:Z149)</f>
        <v>0</v>
      </c>
      <c r="AB149" s="88"/>
      <c r="AC149" s="88">
        <v>0</v>
      </c>
      <c r="AD149" s="88">
        <v>0</v>
      </c>
      <c r="AE149" s="208">
        <f>AD149+AC149</f>
        <v>0</v>
      </c>
      <c r="AF149" s="75"/>
      <c r="AG149" s="75"/>
      <c r="AH149" s="208">
        <f t="shared" si="82"/>
        <v>0</v>
      </c>
      <c r="AI149" s="75">
        <v>0</v>
      </c>
      <c r="AJ149" s="75">
        <v>0</v>
      </c>
      <c r="AK149" s="208">
        <f t="shared" si="83"/>
        <v>0</v>
      </c>
      <c r="AL149" s="75"/>
      <c r="AM149" s="75"/>
      <c r="AN149" s="208">
        <f t="shared" si="84"/>
        <v>0</v>
      </c>
      <c r="AO149" s="75">
        <v>0</v>
      </c>
      <c r="AP149" s="75">
        <v>0</v>
      </c>
      <c r="AQ149" s="208">
        <f t="shared" si="85"/>
        <v>0</v>
      </c>
      <c r="AR149" s="208">
        <v>0</v>
      </c>
      <c r="AS149" s="208">
        <v>0</v>
      </c>
      <c r="AT149" s="208">
        <v>0</v>
      </c>
      <c r="AU149" s="75">
        <v>0</v>
      </c>
      <c r="AV149" s="75">
        <v>0</v>
      </c>
      <c r="AW149" s="208">
        <f t="shared" si="86"/>
        <v>0</v>
      </c>
      <c r="AX149" s="75">
        <v>0</v>
      </c>
      <c r="AY149" s="75">
        <v>0</v>
      </c>
      <c r="AZ149" s="208">
        <f t="shared" si="150"/>
        <v>0</v>
      </c>
      <c r="BA149" s="317">
        <v>0</v>
      </c>
      <c r="BB149" s="355">
        <v>0</v>
      </c>
      <c r="BC149" s="380">
        <v>0</v>
      </c>
      <c r="BD149" s="355">
        <v>0</v>
      </c>
      <c r="BE149" s="355">
        <v>0</v>
      </c>
      <c r="BF149" s="380">
        <v>0</v>
      </c>
      <c r="BG149" s="355">
        <v>0</v>
      </c>
      <c r="BH149" s="355">
        <v>0</v>
      </c>
      <c r="BI149" s="380">
        <v>0</v>
      </c>
      <c r="BJ149" s="355">
        <v>0</v>
      </c>
      <c r="BK149" s="355">
        <v>0</v>
      </c>
      <c r="BL149" s="380">
        <v>0</v>
      </c>
      <c r="BM149" s="467"/>
      <c r="BN149" s="467"/>
      <c r="BO149" s="467"/>
      <c r="BP149" s="458">
        <v>0</v>
      </c>
      <c r="BQ149" s="458">
        <v>0</v>
      </c>
      <c r="BR149" s="467">
        <v>0</v>
      </c>
      <c r="BS149" s="462"/>
      <c r="BT149" s="462"/>
      <c r="BU149" s="462"/>
      <c r="BV149" s="462"/>
      <c r="BW149" s="462"/>
      <c r="BX149" s="462"/>
    </row>
    <row r="150" spans="1:76" s="6" customFormat="1" ht="37.5" x14ac:dyDescent="0.25">
      <c r="A150" s="438" t="s">
        <v>101</v>
      </c>
      <c r="B150" s="33">
        <v>0</v>
      </c>
      <c r="C150" s="33">
        <v>0</v>
      </c>
      <c r="D150" s="33">
        <v>0</v>
      </c>
      <c r="E150" s="33">
        <v>0</v>
      </c>
      <c r="F150" s="33">
        <v>0</v>
      </c>
      <c r="G150" s="33">
        <v>0</v>
      </c>
      <c r="H150" s="33">
        <v>0</v>
      </c>
      <c r="I150" s="33">
        <v>0</v>
      </c>
      <c r="J150" s="55">
        <v>0</v>
      </c>
      <c r="K150" s="90"/>
      <c r="L150" s="93">
        <v>0</v>
      </c>
      <c r="M150" s="90"/>
      <c r="N150" s="90"/>
      <c r="O150" s="90"/>
      <c r="P150" s="90"/>
      <c r="Q150" s="93">
        <v>0</v>
      </c>
      <c r="R150" s="93">
        <v>0</v>
      </c>
      <c r="S150" s="90"/>
      <c r="T150" s="93">
        <v>0</v>
      </c>
      <c r="U150" s="90"/>
      <c r="V150" s="90"/>
      <c r="W150" s="90"/>
      <c r="X150" s="90"/>
      <c r="Y150" s="90"/>
      <c r="Z150" s="90"/>
      <c r="AA150" s="90"/>
      <c r="AB150" s="90"/>
      <c r="AC150" s="90"/>
      <c r="AD150" s="90"/>
      <c r="AE150" s="214"/>
      <c r="AH150" s="208"/>
      <c r="AK150" s="208"/>
      <c r="AN150" s="208"/>
      <c r="AQ150" s="208"/>
      <c r="AR150" s="214"/>
      <c r="AS150" s="214"/>
      <c r="AT150" s="214"/>
      <c r="AW150" s="208"/>
      <c r="AZ150" s="208"/>
      <c r="BC150" s="382"/>
      <c r="BD150" s="382"/>
      <c r="BE150" s="382"/>
      <c r="BF150" s="382"/>
      <c r="BI150" s="382"/>
    </row>
    <row r="151" spans="1:76" x14ac:dyDescent="0.25">
      <c r="A151" s="257" t="s">
        <v>102</v>
      </c>
      <c r="B151" s="33">
        <v>0</v>
      </c>
      <c r="C151" s="33">
        <v>0</v>
      </c>
      <c r="D151" s="33">
        <v>0</v>
      </c>
      <c r="E151" s="33">
        <v>0</v>
      </c>
      <c r="F151" s="33">
        <v>0</v>
      </c>
      <c r="G151" s="33">
        <v>0</v>
      </c>
      <c r="H151" s="33">
        <v>0</v>
      </c>
      <c r="I151" s="33">
        <v>0</v>
      </c>
      <c r="J151" s="33">
        <v>0</v>
      </c>
      <c r="K151" s="88">
        <v>0</v>
      </c>
      <c r="L151" s="94">
        <v>0</v>
      </c>
      <c r="M151" s="88">
        <v>0</v>
      </c>
      <c r="N151" s="88">
        <v>0</v>
      </c>
      <c r="O151" s="88">
        <v>0</v>
      </c>
      <c r="P151" s="88">
        <v>0</v>
      </c>
      <c r="Q151" s="94">
        <v>0</v>
      </c>
      <c r="R151" s="94">
        <v>0</v>
      </c>
      <c r="S151" s="88">
        <v>0</v>
      </c>
      <c r="T151" s="94">
        <v>0</v>
      </c>
      <c r="U151" s="88">
        <v>0</v>
      </c>
      <c r="V151" s="88">
        <v>0</v>
      </c>
      <c r="W151" s="88">
        <v>0</v>
      </c>
      <c r="X151" s="88">
        <v>0</v>
      </c>
      <c r="Y151" s="88"/>
      <c r="Z151" s="88"/>
      <c r="AA151" s="88"/>
      <c r="AB151" s="88"/>
      <c r="AC151" s="88">
        <v>0</v>
      </c>
      <c r="AD151" s="88">
        <v>0</v>
      </c>
      <c r="AE151" s="208">
        <f t="shared" ref="AE151:AE159" si="151">AD151+AC151</f>
        <v>0</v>
      </c>
      <c r="AF151" s="75"/>
      <c r="AG151" s="75"/>
      <c r="AH151" s="208">
        <f t="shared" si="82"/>
        <v>0</v>
      </c>
      <c r="AI151" s="75">
        <v>0</v>
      </c>
      <c r="AJ151" s="75">
        <v>0</v>
      </c>
      <c r="AK151" s="208">
        <f t="shared" si="83"/>
        <v>0</v>
      </c>
      <c r="AL151" s="75"/>
      <c r="AM151" s="75"/>
      <c r="AN151" s="208">
        <f t="shared" si="84"/>
        <v>0</v>
      </c>
      <c r="AO151" s="75">
        <v>0</v>
      </c>
      <c r="AP151" s="75">
        <v>0</v>
      </c>
      <c r="AQ151" s="208">
        <f t="shared" si="85"/>
        <v>0</v>
      </c>
      <c r="AR151" s="208">
        <v>0</v>
      </c>
      <c r="AS151" s="208">
        <v>0</v>
      </c>
      <c r="AT151" s="208">
        <v>0</v>
      </c>
      <c r="AU151" s="75">
        <v>0</v>
      </c>
      <c r="AV151" s="75">
        <v>0</v>
      </c>
      <c r="AW151" s="208">
        <f t="shared" si="86"/>
        <v>0</v>
      </c>
      <c r="AX151" s="75">
        <v>0</v>
      </c>
      <c r="AY151" s="75">
        <v>0</v>
      </c>
      <c r="AZ151" s="208">
        <f t="shared" ref="AZ151:AZ159" si="152">AX151+AY151</f>
        <v>0</v>
      </c>
      <c r="BA151" s="387">
        <f t="shared" ref="BA151:BB151" si="153">SUM(AN151:AZ151)</f>
        <v>0</v>
      </c>
      <c r="BB151" s="387">
        <f t="shared" si="153"/>
        <v>0</v>
      </c>
      <c r="BC151" s="380">
        <f>SUM(BA151:BB151)</f>
        <v>0</v>
      </c>
      <c r="BD151" s="421">
        <v>0</v>
      </c>
      <c r="BE151" s="421">
        <v>0</v>
      </c>
      <c r="BF151" s="381">
        <f t="shared" ref="BF151:BF159" si="154">SUM(BD151:BE151)</f>
        <v>0</v>
      </c>
      <c r="BG151" s="421">
        <v>0</v>
      </c>
      <c r="BH151" s="421">
        <v>0</v>
      </c>
      <c r="BI151" s="381">
        <f>SUM(BG151:BH151)</f>
        <v>0</v>
      </c>
      <c r="BJ151" s="421">
        <v>0</v>
      </c>
      <c r="BK151" s="421">
        <v>0</v>
      </c>
      <c r="BL151" s="381">
        <f t="shared" ref="BL151:BL159" si="155">SUM(BJ151:BK151)</f>
        <v>0</v>
      </c>
      <c r="BM151" s="464"/>
      <c r="BN151" s="464"/>
      <c r="BO151" s="464"/>
      <c r="BP151" s="481">
        <v>0</v>
      </c>
      <c r="BQ151" s="481">
        <v>0</v>
      </c>
      <c r="BR151" s="464">
        <f t="shared" ref="BR151:BR159" si="156">SUM(BP151:BQ151)</f>
        <v>0</v>
      </c>
      <c r="BS151" s="462"/>
      <c r="BT151" s="462"/>
      <c r="BU151" s="462"/>
      <c r="BV151" s="462"/>
      <c r="BW151" s="462"/>
      <c r="BX151" s="462"/>
    </row>
    <row r="152" spans="1:76" x14ac:dyDescent="0.25">
      <c r="A152" s="255" t="s">
        <v>335</v>
      </c>
      <c r="B152" s="33">
        <v>0</v>
      </c>
      <c r="C152" s="33">
        <v>59.638500000000001</v>
      </c>
      <c r="D152" s="33">
        <v>59.638500000000001</v>
      </c>
      <c r="E152" s="33">
        <v>0</v>
      </c>
      <c r="F152" s="33">
        <v>50</v>
      </c>
      <c r="G152" s="33">
        <v>50</v>
      </c>
      <c r="H152" s="33">
        <v>0</v>
      </c>
      <c r="I152" s="33">
        <v>0</v>
      </c>
      <c r="J152" s="33">
        <v>6</v>
      </c>
      <c r="K152" s="88">
        <v>6</v>
      </c>
      <c r="L152" s="94">
        <v>0</v>
      </c>
      <c r="M152" s="88">
        <v>0</v>
      </c>
      <c r="N152" s="88">
        <v>50.738199999999999</v>
      </c>
      <c r="O152" s="88">
        <f t="shared" ref="O152:O159" si="157">N152+M152</f>
        <v>50.738199999999999</v>
      </c>
      <c r="P152" s="88"/>
      <c r="Q152" s="94">
        <v>0</v>
      </c>
      <c r="R152" s="94">
        <v>50</v>
      </c>
      <c r="S152" s="88">
        <v>50</v>
      </c>
      <c r="T152" s="94">
        <v>0</v>
      </c>
      <c r="U152" s="88">
        <v>0</v>
      </c>
      <c r="V152" s="88">
        <v>57</v>
      </c>
      <c r="W152" s="88">
        <f t="shared" ref="W152:W159" si="158">V152+U152</f>
        <v>57</v>
      </c>
      <c r="X152" s="88">
        <v>0</v>
      </c>
      <c r="Y152" s="88">
        <v>0</v>
      </c>
      <c r="Z152" s="88">
        <v>56.170400000000001</v>
      </c>
      <c r="AA152" s="88">
        <f>SUM(Y152:Z152)</f>
        <v>56.170400000000001</v>
      </c>
      <c r="AB152" s="88"/>
      <c r="AC152" s="88">
        <v>54.5</v>
      </c>
      <c r="AD152" s="88">
        <v>0</v>
      </c>
      <c r="AE152" s="208">
        <f t="shared" si="151"/>
        <v>54.5</v>
      </c>
      <c r="AF152" s="75">
        <v>66</v>
      </c>
      <c r="AG152" s="75">
        <v>0</v>
      </c>
      <c r="AH152" s="208">
        <f t="shared" si="82"/>
        <v>66</v>
      </c>
      <c r="AI152" s="75">
        <v>66.872200000000007</v>
      </c>
      <c r="AJ152" s="75">
        <v>0</v>
      </c>
      <c r="AK152" s="208">
        <f t="shared" si="83"/>
        <v>66.872200000000007</v>
      </c>
      <c r="AL152" s="75">
        <v>66</v>
      </c>
      <c r="AM152" s="75">
        <v>0</v>
      </c>
      <c r="AN152" s="208">
        <f t="shared" si="84"/>
        <v>66</v>
      </c>
      <c r="AO152" s="75">
        <v>70</v>
      </c>
      <c r="AP152" s="75">
        <v>0</v>
      </c>
      <c r="AQ152" s="208">
        <f t="shared" si="85"/>
        <v>70</v>
      </c>
      <c r="AR152" s="208">
        <v>69.767300000000006</v>
      </c>
      <c r="AS152" s="208">
        <v>0</v>
      </c>
      <c r="AT152" s="208">
        <f>SUM(AR152:AS152)</f>
        <v>69.767300000000006</v>
      </c>
      <c r="AU152" s="75">
        <v>70</v>
      </c>
      <c r="AV152" s="75">
        <v>0</v>
      </c>
      <c r="AW152" s="208">
        <f t="shared" si="86"/>
        <v>70</v>
      </c>
      <c r="AX152" s="75">
        <v>70</v>
      </c>
      <c r="AY152" s="75">
        <v>0</v>
      </c>
      <c r="AZ152" s="208">
        <f t="shared" si="152"/>
        <v>70</v>
      </c>
      <c r="BA152" s="354">
        <v>80</v>
      </c>
      <c r="BB152" s="354">
        <v>0</v>
      </c>
      <c r="BC152" s="380">
        <f t="shared" ref="BC152:BC159" si="159">SUM(BA152:BB152)</f>
        <v>80</v>
      </c>
      <c r="BD152" s="381">
        <v>78.781300000000002</v>
      </c>
      <c r="BE152" s="381">
        <v>0</v>
      </c>
      <c r="BF152" s="381">
        <f t="shared" si="154"/>
        <v>78.781300000000002</v>
      </c>
      <c r="BG152" s="421">
        <v>65</v>
      </c>
      <c r="BH152" s="421">
        <v>0</v>
      </c>
      <c r="BI152" s="381">
        <f t="shared" ref="BI152:BI159" si="160">SUM(BG152:BH152)</f>
        <v>65</v>
      </c>
      <c r="BJ152" s="381">
        <v>90</v>
      </c>
      <c r="BK152" s="381">
        <v>0</v>
      </c>
      <c r="BL152" s="381">
        <f t="shared" si="155"/>
        <v>90</v>
      </c>
      <c r="BM152" s="381">
        <v>88.095100000000002</v>
      </c>
      <c r="BN152" s="381">
        <v>0</v>
      </c>
      <c r="BO152" s="381">
        <f>SUM(BM152:BN152)</f>
        <v>88.095100000000002</v>
      </c>
      <c r="BP152" s="381">
        <v>80</v>
      </c>
      <c r="BQ152" s="381">
        <v>0</v>
      </c>
      <c r="BR152" s="381">
        <f t="shared" si="156"/>
        <v>80</v>
      </c>
      <c r="BS152" s="422">
        <v>88</v>
      </c>
      <c r="BT152" s="422">
        <v>0</v>
      </c>
      <c r="BU152" s="387">
        <f>SUM(BS152:BT152)</f>
        <v>88</v>
      </c>
      <c r="BV152" s="423">
        <v>90</v>
      </c>
      <c r="BW152" s="423">
        <v>0</v>
      </c>
      <c r="BX152" s="387">
        <f>SUM(BV152:BW152)</f>
        <v>90</v>
      </c>
    </row>
    <row r="153" spans="1:76" x14ac:dyDescent="0.25">
      <c r="A153" s="255" t="s">
        <v>103</v>
      </c>
      <c r="B153" s="33">
        <v>0</v>
      </c>
      <c r="C153" s="33">
        <v>4.6554000000000002</v>
      </c>
      <c r="D153" s="33">
        <v>4.6554000000000002</v>
      </c>
      <c r="E153" s="33">
        <v>0</v>
      </c>
      <c r="F153" s="33">
        <v>5.9539999999999997</v>
      </c>
      <c r="G153" s="33">
        <v>5.9539999999999997</v>
      </c>
      <c r="H153" s="33">
        <v>0</v>
      </c>
      <c r="I153" s="33">
        <v>0</v>
      </c>
      <c r="J153" s="33">
        <v>5.9433999999999996</v>
      </c>
      <c r="K153" s="88">
        <v>5.9433999999999996</v>
      </c>
      <c r="L153" s="94">
        <v>0</v>
      </c>
      <c r="M153" s="88">
        <v>0</v>
      </c>
      <c r="N153" s="88">
        <v>4.8052999999999999</v>
      </c>
      <c r="O153" s="88">
        <f t="shared" si="157"/>
        <v>4.8052999999999999</v>
      </c>
      <c r="P153" s="88"/>
      <c r="Q153" s="94">
        <v>0</v>
      </c>
      <c r="R153" s="94">
        <v>6.548</v>
      </c>
      <c r="S153" s="88">
        <v>6.548</v>
      </c>
      <c r="T153" s="94">
        <v>0</v>
      </c>
      <c r="U153" s="88">
        <v>0</v>
      </c>
      <c r="V153" s="88">
        <v>5.2826000000000004</v>
      </c>
      <c r="W153" s="88">
        <f t="shared" si="158"/>
        <v>5.2826000000000004</v>
      </c>
      <c r="X153" s="88">
        <v>0</v>
      </c>
      <c r="Y153" s="88">
        <v>0</v>
      </c>
      <c r="Z153" s="88">
        <v>4.4234</v>
      </c>
      <c r="AA153" s="88">
        <f>SUM(Y153:Z153)</f>
        <v>4.4234</v>
      </c>
      <c r="AB153" s="88"/>
      <c r="AC153" s="88">
        <v>7.0655999999999999</v>
      </c>
      <c r="AD153" s="88">
        <v>0</v>
      </c>
      <c r="AE153" s="208">
        <f t="shared" si="151"/>
        <v>7.0655999999999999</v>
      </c>
      <c r="AF153" s="75">
        <v>6.4741999999999997</v>
      </c>
      <c r="AG153" s="75">
        <v>0</v>
      </c>
      <c r="AH153" s="208">
        <f t="shared" si="82"/>
        <v>6.4741999999999997</v>
      </c>
      <c r="AI153" s="75">
        <v>6.5678000000000001</v>
      </c>
      <c r="AJ153" s="75">
        <v>0</v>
      </c>
      <c r="AK153" s="208">
        <f t="shared" si="83"/>
        <v>6.5678000000000001</v>
      </c>
      <c r="AL153" s="75">
        <v>7.4531999999999998</v>
      </c>
      <c r="AM153" s="75">
        <v>0</v>
      </c>
      <c r="AN153" s="208">
        <f t="shared" si="84"/>
        <v>7.4531999999999998</v>
      </c>
      <c r="AO153" s="75">
        <v>7.0048000000000004</v>
      </c>
      <c r="AP153" s="75">
        <v>0</v>
      </c>
      <c r="AQ153" s="208">
        <f t="shared" si="85"/>
        <v>7.0048000000000004</v>
      </c>
      <c r="AR153" s="208">
        <v>6.8364000000000003</v>
      </c>
      <c r="AS153" s="208">
        <v>0</v>
      </c>
      <c r="AT153" s="208">
        <f t="shared" ref="AT153:AT159" si="161">SUM(AR153:AS153)</f>
        <v>6.8364000000000003</v>
      </c>
      <c r="AU153" s="75">
        <v>7.2567000000000004</v>
      </c>
      <c r="AV153" s="75">
        <v>0</v>
      </c>
      <c r="AW153" s="208">
        <f t="shared" si="86"/>
        <v>7.2567000000000004</v>
      </c>
      <c r="AX153" s="75">
        <v>7.2567000000000004</v>
      </c>
      <c r="AY153" s="75">
        <v>0</v>
      </c>
      <c r="AZ153" s="208">
        <f t="shared" si="152"/>
        <v>7.2567000000000004</v>
      </c>
      <c r="BA153" s="317">
        <v>7.133</v>
      </c>
      <c r="BB153" s="355">
        <v>0</v>
      </c>
      <c r="BC153" s="380">
        <f t="shared" si="159"/>
        <v>7.133</v>
      </c>
      <c r="BD153" s="381">
        <v>6.8395999999999999</v>
      </c>
      <c r="BE153" s="381">
        <v>0</v>
      </c>
      <c r="BF153" s="381">
        <f t="shared" si="154"/>
        <v>6.8395999999999999</v>
      </c>
      <c r="BG153" s="421">
        <v>7.4832000000000001</v>
      </c>
      <c r="BH153" s="421">
        <v>0</v>
      </c>
      <c r="BI153" s="381">
        <f t="shared" si="160"/>
        <v>7.4832000000000001</v>
      </c>
      <c r="BJ153" s="381">
        <v>3.2827000000000002</v>
      </c>
      <c r="BK153" s="381">
        <v>0</v>
      </c>
      <c r="BL153" s="381">
        <f t="shared" si="155"/>
        <v>3.2827000000000002</v>
      </c>
      <c r="BM153" s="381">
        <v>3.2349999999999999</v>
      </c>
      <c r="BN153" s="381">
        <v>0</v>
      </c>
      <c r="BO153" s="381">
        <f t="shared" ref="BO153:BO159" si="162">SUM(BM153:BN153)</f>
        <v>3.2349999999999999</v>
      </c>
      <c r="BP153" s="381">
        <v>9.1031999999999993</v>
      </c>
      <c r="BQ153" s="381">
        <v>0</v>
      </c>
      <c r="BR153" s="381">
        <f t="shared" si="156"/>
        <v>9.1031999999999993</v>
      </c>
      <c r="BS153" s="422">
        <v>7.6532</v>
      </c>
      <c r="BT153" s="422">
        <v>0</v>
      </c>
      <c r="BU153" s="387">
        <f>SUM(BS153:BT153)</f>
        <v>7.6532</v>
      </c>
      <c r="BV153" s="423">
        <v>8.8023000000000007</v>
      </c>
      <c r="BW153" s="423">
        <v>0</v>
      </c>
      <c r="BX153" s="387">
        <f t="shared" ref="BX153:BX159" si="163">SUM(BV153:BW153)</f>
        <v>8.8023000000000007</v>
      </c>
    </row>
    <row r="154" spans="1:76" x14ac:dyDescent="0.25">
      <c r="A154" s="257" t="s">
        <v>104</v>
      </c>
      <c r="B154" s="33">
        <v>0</v>
      </c>
      <c r="C154" s="33">
        <v>2.69E-2</v>
      </c>
      <c r="D154" s="33">
        <v>2.69E-2</v>
      </c>
      <c r="E154" s="33">
        <v>0</v>
      </c>
      <c r="F154" s="33">
        <v>0.5302</v>
      </c>
      <c r="G154" s="33">
        <v>0.5302</v>
      </c>
      <c r="H154" s="33">
        <v>0</v>
      </c>
      <c r="I154" s="33">
        <v>0</v>
      </c>
      <c r="J154" s="33">
        <v>1.4770000000000001</v>
      </c>
      <c r="K154" s="88">
        <v>1.4770000000000001</v>
      </c>
      <c r="L154" s="94">
        <v>0</v>
      </c>
      <c r="M154" s="88">
        <v>0</v>
      </c>
      <c r="N154" s="88">
        <v>1.2762</v>
      </c>
      <c r="O154" s="88">
        <f t="shared" si="157"/>
        <v>1.2762</v>
      </c>
      <c r="P154" s="88"/>
      <c r="Q154" s="94">
        <v>0</v>
      </c>
      <c r="R154" s="94">
        <v>4.1223999999999998</v>
      </c>
      <c r="S154" s="88">
        <v>4.1223999999999998</v>
      </c>
      <c r="T154" s="94">
        <v>0</v>
      </c>
      <c r="U154" s="88">
        <v>0</v>
      </c>
      <c r="V154" s="88">
        <v>3.59</v>
      </c>
      <c r="W154" s="88">
        <f t="shared" si="158"/>
        <v>3.59</v>
      </c>
      <c r="X154" s="88">
        <v>0</v>
      </c>
      <c r="Y154" s="88">
        <v>0</v>
      </c>
      <c r="Z154" s="88">
        <v>3.2269999999999999</v>
      </c>
      <c r="AA154" s="88">
        <v>3.2269999999999999</v>
      </c>
      <c r="AB154" s="88"/>
      <c r="AC154" s="88">
        <v>8.01</v>
      </c>
      <c r="AD154" s="88">
        <v>0</v>
      </c>
      <c r="AE154" s="208">
        <f t="shared" si="151"/>
        <v>8.01</v>
      </c>
      <c r="AF154" s="75">
        <v>8.1059999999999999</v>
      </c>
      <c r="AG154" s="75">
        <v>0</v>
      </c>
      <c r="AH154" s="208">
        <f t="shared" si="82"/>
        <v>8.1059999999999999</v>
      </c>
      <c r="AI154" s="75">
        <v>6.9196</v>
      </c>
      <c r="AJ154" s="75">
        <v>0</v>
      </c>
      <c r="AK154" s="208">
        <f t="shared" si="83"/>
        <v>6.9196</v>
      </c>
      <c r="AL154" s="75">
        <v>11.21</v>
      </c>
      <c r="AM154" s="75">
        <v>0</v>
      </c>
      <c r="AN154" s="208">
        <f t="shared" si="84"/>
        <v>11.21</v>
      </c>
      <c r="AO154" s="75">
        <v>9.76</v>
      </c>
      <c r="AP154" s="75">
        <v>0</v>
      </c>
      <c r="AQ154" s="208">
        <f t="shared" si="85"/>
        <v>9.76</v>
      </c>
      <c r="AR154" s="208">
        <v>9.2532999999999994</v>
      </c>
      <c r="AS154" s="208">
        <v>0</v>
      </c>
      <c r="AT154" s="208">
        <f t="shared" si="161"/>
        <v>9.2532999999999994</v>
      </c>
      <c r="AU154" s="75">
        <v>11.114100000000001</v>
      </c>
      <c r="AV154" s="75">
        <v>0</v>
      </c>
      <c r="AW154" s="208">
        <f t="shared" si="86"/>
        <v>11.114100000000001</v>
      </c>
      <c r="AX154" s="75">
        <v>11.114100000000001</v>
      </c>
      <c r="AY154" s="75">
        <v>0</v>
      </c>
      <c r="AZ154" s="208">
        <f t="shared" si="152"/>
        <v>11.114100000000001</v>
      </c>
      <c r="BA154" s="317">
        <v>11.009</v>
      </c>
      <c r="BB154" s="355">
        <v>0</v>
      </c>
      <c r="BC154" s="380">
        <f t="shared" si="159"/>
        <v>11.009</v>
      </c>
      <c r="BD154" s="381">
        <v>10.217599999999999</v>
      </c>
      <c r="BE154" s="381">
        <v>0</v>
      </c>
      <c r="BF154" s="381">
        <f t="shared" si="154"/>
        <v>10.217599999999999</v>
      </c>
      <c r="BG154" s="421">
        <v>13.2691</v>
      </c>
      <c r="BH154" s="421">
        <v>0</v>
      </c>
      <c r="BI154" s="381">
        <f t="shared" si="160"/>
        <v>13.2691</v>
      </c>
      <c r="BJ154" s="381">
        <v>14.5076</v>
      </c>
      <c r="BK154" s="381">
        <v>0</v>
      </c>
      <c r="BL154" s="381">
        <f t="shared" si="155"/>
        <v>14.5076</v>
      </c>
      <c r="BM154" s="381">
        <v>12.4369</v>
      </c>
      <c r="BN154" s="381">
        <v>0</v>
      </c>
      <c r="BO154" s="381">
        <f t="shared" si="162"/>
        <v>12.4369</v>
      </c>
      <c r="BP154" s="381">
        <v>15.8096</v>
      </c>
      <c r="BQ154" s="381">
        <v>0</v>
      </c>
      <c r="BR154" s="381">
        <f t="shared" si="156"/>
        <v>15.8096</v>
      </c>
      <c r="BS154" s="422">
        <v>19.332599999999999</v>
      </c>
      <c r="BT154" s="422">
        <v>0</v>
      </c>
      <c r="BU154" s="387">
        <f t="shared" ref="BU154:BU159" si="164">SUM(BS154:BT154)</f>
        <v>19.332599999999999</v>
      </c>
      <c r="BV154" s="423">
        <v>21.557200000000002</v>
      </c>
      <c r="BW154" s="423">
        <v>0</v>
      </c>
      <c r="BX154" s="387">
        <f t="shared" si="163"/>
        <v>21.557200000000002</v>
      </c>
    </row>
    <row r="155" spans="1:76" x14ac:dyDescent="0.25">
      <c r="A155" s="257" t="s">
        <v>105</v>
      </c>
      <c r="B155" s="33">
        <v>0</v>
      </c>
      <c r="C155" s="33">
        <v>0</v>
      </c>
      <c r="D155" s="33">
        <v>0</v>
      </c>
      <c r="E155" s="33">
        <v>0</v>
      </c>
      <c r="F155" s="33">
        <v>1E-4</v>
      </c>
      <c r="G155" s="33">
        <v>1E-4</v>
      </c>
      <c r="H155" s="33">
        <v>0</v>
      </c>
      <c r="I155" s="33">
        <v>0</v>
      </c>
      <c r="J155" s="33">
        <v>1E-4</v>
      </c>
      <c r="K155" s="88">
        <v>1E-4</v>
      </c>
      <c r="L155" s="94">
        <v>0</v>
      </c>
      <c r="M155" s="88">
        <v>0</v>
      </c>
      <c r="N155" s="88">
        <v>1E-4</v>
      </c>
      <c r="O155" s="88">
        <f t="shared" si="157"/>
        <v>1E-4</v>
      </c>
      <c r="P155" s="88"/>
      <c r="Q155" s="94">
        <v>0</v>
      </c>
      <c r="R155" s="94">
        <v>1E-4</v>
      </c>
      <c r="S155" s="88">
        <v>1E-4</v>
      </c>
      <c r="T155" s="94">
        <v>0</v>
      </c>
      <c r="U155" s="88">
        <v>0</v>
      </c>
      <c r="V155" s="88">
        <v>1E-4</v>
      </c>
      <c r="W155" s="88">
        <f t="shared" si="158"/>
        <v>1E-4</v>
      </c>
      <c r="X155" s="88">
        <v>0</v>
      </c>
      <c r="Y155" s="88"/>
      <c r="Z155" s="88"/>
      <c r="AA155" s="88"/>
      <c r="AB155" s="88"/>
      <c r="AC155" s="88">
        <v>0</v>
      </c>
      <c r="AD155" s="88">
        <v>1E-4</v>
      </c>
      <c r="AE155" s="208">
        <f t="shared" si="151"/>
        <v>1E-4</v>
      </c>
      <c r="AF155" s="75">
        <v>0</v>
      </c>
      <c r="AG155" s="75">
        <v>1E-4</v>
      </c>
      <c r="AH155" s="208">
        <f t="shared" ref="AH155:AH172" si="165">AF155+AG155</f>
        <v>1E-4</v>
      </c>
      <c r="AI155" s="75">
        <v>0</v>
      </c>
      <c r="AJ155" s="75">
        <v>0</v>
      </c>
      <c r="AK155" s="208">
        <f t="shared" ref="AK155:AK173" si="166">AI155+AJ155</f>
        <v>0</v>
      </c>
      <c r="AL155" s="75">
        <v>1E-4</v>
      </c>
      <c r="AM155" s="75">
        <v>0</v>
      </c>
      <c r="AN155" s="208">
        <f t="shared" ref="AN155:AN173" si="167">AL155+AM155</f>
        <v>1E-4</v>
      </c>
      <c r="AO155" s="75">
        <v>0</v>
      </c>
      <c r="AP155" s="75">
        <v>0</v>
      </c>
      <c r="AQ155" s="208">
        <f t="shared" ref="AQ155:AQ173" si="168">AO155+AP155</f>
        <v>0</v>
      </c>
      <c r="AR155" s="75">
        <v>0</v>
      </c>
      <c r="AS155" s="75">
        <v>0</v>
      </c>
      <c r="AT155" s="208">
        <f t="shared" si="161"/>
        <v>0</v>
      </c>
      <c r="AU155" s="75">
        <v>0</v>
      </c>
      <c r="AV155" s="75">
        <v>0</v>
      </c>
      <c r="AW155" s="208">
        <f t="shared" ref="AW155:AW173" si="169">AU155+AV155</f>
        <v>0</v>
      </c>
      <c r="AX155" s="75">
        <v>0</v>
      </c>
      <c r="AY155" s="75">
        <v>0</v>
      </c>
      <c r="AZ155" s="208">
        <f t="shared" si="152"/>
        <v>0</v>
      </c>
      <c r="BA155" s="75">
        <v>0</v>
      </c>
      <c r="BB155" s="75">
        <v>0</v>
      </c>
      <c r="BC155" s="380">
        <f t="shared" si="159"/>
        <v>0</v>
      </c>
      <c r="BD155" s="75">
        <v>0</v>
      </c>
      <c r="BE155" s="75">
        <v>0</v>
      </c>
      <c r="BF155" s="381">
        <f t="shared" si="154"/>
        <v>0</v>
      </c>
      <c r="BG155" s="75">
        <v>0</v>
      </c>
      <c r="BH155" s="75">
        <v>0</v>
      </c>
      <c r="BI155" s="381">
        <f t="shared" si="160"/>
        <v>0</v>
      </c>
      <c r="BJ155" s="75">
        <v>0</v>
      </c>
      <c r="BK155" s="75">
        <v>0</v>
      </c>
      <c r="BL155" s="381">
        <f t="shared" si="155"/>
        <v>0</v>
      </c>
      <c r="BM155" s="464"/>
      <c r="BN155" s="464"/>
      <c r="BO155" s="464">
        <f t="shared" si="162"/>
        <v>0</v>
      </c>
      <c r="BP155" s="460">
        <v>0</v>
      </c>
      <c r="BQ155" s="460">
        <v>0</v>
      </c>
      <c r="BR155" s="464">
        <f t="shared" si="156"/>
        <v>0</v>
      </c>
      <c r="BS155" s="462"/>
      <c r="BT155" s="462"/>
      <c r="BU155" s="468">
        <f t="shared" si="164"/>
        <v>0</v>
      </c>
      <c r="BV155" s="462"/>
      <c r="BW155" s="462"/>
      <c r="BX155" s="468">
        <f t="shared" si="163"/>
        <v>0</v>
      </c>
    </row>
    <row r="156" spans="1:76" x14ac:dyDescent="0.25">
      <c r="A156" s="257" t="s">
        <v>106</v>
      </c>
      <c r="B156" s="33">
        <v>0</v>
      </c>
      <c r="C156" s="33">
        <v>0</v>
      </c>
      <c r="D156" s="33">
        <v>0</v>
      </c>
      <c r="E156" s="33">
        <v>0</v>
      </c>
      <c r="F156" s="33">
        <v>1E-4</v>
      </c>
      <c r="G156" s="33">
        <v>1E-4</v>
      </c>
      <c r="H156" s="33">
        <v>0</v>
      </c>
      <c r="I156" s="33">
        <v>0</v>
      </c>
      <c r="J156" s="33">
        <v>0</v>
      </c>
      <c r="K156" s="88">
        <v>0</v>
      </c>
      <c r="L156" s="94">
        <v>0</v>
      </c>
      <c r="M156" s="88">
        <v>0</v>
      </c>
      <c r="N156" s="88">
        <v>0</v>
      </c>
      <c r="O156" s="88">
        <f t="shared" si="157"/>
        <v>0</v>
      </c>
      <c r="P156" s="88"/>
      <c r="Q156" s="94">
        <v>0</v>
      </c>
      <c r="R156" s="94">
        <v>1E-4</v>
      </c>
      <c r="S156" s="88">
        <v>1E-4</v>
      </c>
      <c r="T156" s="94">
        <v>0</v>
      </c>
      <c r="U156" s="88">
        <v>0</v>
      </c>
      <c r="V156" s="88">
        <v>1E-4</v>
      </c>
      <c r="W156" s="88">
        <f t="shared" si="158"/>
        <v>1E-4</v>
      </c>
      <c r="X156" s="88">
        <v>0</v>
      </c>
      <c r="Y156" s="88"/>
      <c r="Z156" s="88"/>
      <c r="AA156" s="88"/>
      <c r="AB156" s="88"/>
      <c r="AC156" s="88">
        <v>1E-4</v>
      </c>
      <c r="AD156" s="88">
        <v>0</v>
      </c>
      <c r="AE156" s="208">
        <f t="shared" si="151"/>
        <v>1E-4</v>
      </c>
      <c r="AF156" s="75">
        <v>1E-4</v>
      </c>
      <c r="AG156" s="75">
        <v>0</v>
      </c>
      <c r="AH156" s="208">
        <f t="shared" si="165"/>
        <v>1E-4</v>
      </c>
      <c r="AI156" s="75">
        <v>0</v>
      </c>
      <c r="AJ156" s="75">
        <v>0</v>
      </c>
      <c r="AK156" s="208">
        <f t="shared" si="166"/>
        <v>0</v>
      </c>
      <c r="AL156" s="75">
        <v>1E-4</v>
      </c>
      <c r="AM156" s="75">
        <v>0</v>
      </c>
      <c r="AN156" s="208">
        <f t="shared" si="167"/>
        <v>1E-4</v>
      </c>
      <c r="AO156" s="75">
        <v>0</v>
      </c>
      <c r="AP156" s="75">
        <v>0</v>
      </c>
      <c r="AQ156" s="208">
        <f t="shared" si="168"/>
        <v>0</v>
      </c>
      <c r="AR156" s="75">
        <v>0</v>
      </c>
      <c r="AS156" s="75">
        <v>0</v>
      </c>
      <c r="AT156" s="208">
        <f t="shared" si="161"/>
        <v>0</v>
      </c>
      <c r="AU156" s="75">
        <v>0</v>
      </c>
      <c r="AV156" s="75">
        <v>0</v>
      </c>
      <c r="AW156" s="208">
        <f t="shared" si="169"/>
        <v>0</v>
      </c>
      <c r="AX156" s="75">
        <v>0</v>
      </c>
      <c r="AY156" s="75">
        <v>0</v>
      </c>
      <c r="AZ156" s="208">
        <f t="shared" si="152"/>
        <v>0</v>
      </c>
      <c r="BA156" s="75">
        <v>0</v>
      </c>
      <c r="BB156" s="75">
        <v>0</v>
      </c>
      <c r="BC156" s="380">
        <f t="shared" si="159"/>
        <v>0</v>
      </c>
      <c r="BD156" s="75">
        <v>0</v>
      </c>
      <c r="BE156" s="75">
        <v>0</v>
      </c>
      <c r="BF156" s="381">
        <f t="shared" si="154"/>
        <v>0</v>
      </c>
      <c r="BG156" s="75">
        <v>0</v>
      </c>
      <c r="BH156" s="75">
        <v>0</v>
      </c>
      <c r="BI156" s="381">
        <f t="shared" si="160"/>
        <v>0</v>
      </c>
      <c r="BJ156" s="75">
        <v>0</v>
      </c>
      <c r="BK156" s="75">
        <v>0</v>
      </c>
      <c r="BL156" s="381">
        <f t="shared" si="155"/>
        <v>0</v>
      </c>
      <c r="BM156" s="464"/>
      <c r="BN156" s="464"/>
      <c r="BO156" s="464">
        <f t="shared" si="162"/>
        <v>0</v>
      </c>
      <c r="BP156" s="460">
        <v>0</v>
      </c>
      <c r="BQ156" s="460">
        <v>0</v>
      </c>
      <c r="BR156" s="464">
        <f t="shared" si="156"/>
        <v>0</v>
      </c>
      <c r="BS156" s="462"/>
      <c r="BT156" s="462"/>
      <c r="BU156" s="468">
        <f t="shared" si="164"/>
        <v>0</v>
      </c>
      <c r="BV156" s="462"/>
      <c r="BW156" s="462"/>
      <c r="BX156" s="468">
        <f t="shared" si="163"/>
        <v>0</v>
      </c>
    </row>
    <row r="157" spans="1:76" x14ac:dyDescent="0.25">
      <c r="A157" s="257" t="s">
        <v>107</v>
      </c>
      <c r="B157" s="33">
        <v>0</v>
      </c>
      <c r="C157" s="33">
        <v>0</v>
      </c>
      <c r="D157" s="33">
        <v>0</v>
      </c>
      <c r="E157" s="33">
        <v>0</v>
      </c>
      <c r="F157" s="33">
        <v>0.02</v>
      </c>
      <c r="G157" s="33">
        <v>0.02</v>
      </c>
      <c r="H157" s="33">
        <v>0</v>
      </c>
      <c r="I157" s="33">
        <v>0</v>
      </c>
      <c r="J157" s="33">
        <v>2.0999999999999999E-3</v>
      </c>
      <c r="K157" s="88">
        <v>2.0999999999999999E-3</v>
      </c>
      <c r="L157" s="94">
        <v>0</v>
      </c>
      <c r="M157" s="88">
        <v>0</v>
      </c>
      <c r="N157" s="88">
        <v>2.0999999999999999E-3</v>
      </c>
      <c r="O157" s="88">
        <f t="shared" si="157"/>
        <v>2.0999999999999999E-3</v>
      </c>
      <c r="P157" s="88"/>
      <c r="Q157" s="94">
        <v>0</v>
      </c>
      <c r="R157" s="94">
        <v>5.0000000000000001E-3</v>
      </c>
      <c r="S157" s="88">
        <v>5.0000000000000001E-3</v>
      </c>
      <c r="T157" s="94">
        <v>0</v>
      </c>
      <c r="U157" s="88">
        <v>0</v>
      </c>
      <c r="V157" s="88">
        <v>1.8E-3</v>
      </c>
      <c r="W157" s="88">
        <f t="shared" si="158"/>
        <v>1.8E-3</v>
      </c>
      <c r="X157" s="88">
        <v>0</v>
      </c>
      <c r="Y157" s="88">
        <v>0</v>
      </c>
      <c r="Z157" s="88">
        <v>1.8E-3</v>
      </c>
      <c r="AA157" s="88">
        <f>SUM(Y157:Z157)</f>
        <v>1.8E-3</v>
      </c>
      <c r="AB157" s="88"/>
      <c r="AC157" s="88">
        <v>5.0000000000000001E-3</v>
      </c>
      <c r="AD157" s="88">
        <v>0</v>
      </c>
      <c r="AE157" s="208">
        <f t="shared" si="151"/>
        <v>5.0000000000000001E-3</v>
      </c>
      <c r="AF157" s="75">
        <v>1E-4</v>
      </c>
      <c r="AG157" s="75">
        <v>0</v>
      </c>
      <c r="AH157" s="208">
        <f t="shared" si="165"/>
        <v>1E-4</v>
      </c>
      <c r="AI157" s="75">
        <v>0</v>
      </c>
      <c r="AJ157" s="75">
        <v>0</v>
      </c>
      <c r="AK157" s="208">
        <f t="shared" si="166"/>
        <v>0</v>
      </c>
      <c r="AL157" s="75">
        <v>1E-4</v>
      </c>
      <c r="AM157" s="75">
        <v>0</v>
      </c>
      <c r="AN157" s="208">
        <f t="shared" si="167"/>
        <v>1E-4</v>
      </c>
      <c r="AO157" s="75">
        <v>0</v>
      </c>
      <c r="AP157" s="75">
        <v>0</v>
      </c>
      <c r="AQ157" s="208">
        <f t="shared" si="168"/>
        <v>0</v>
      </c>
      <c r="AR157" s="75">
        <v>0</v>
      </c>
      <c r="AS157" s="75">
        <v>0</v>
      </c>
      <c r="AT157" s="208">
        <f t="shared" si="161"/>
        <v>0</v>
      </c>
      <c r="AU157" s="75">
        <v>0</v>
      </c>
      <c r="AV157" s="75">
        <v>0</v>
      </c>
      <c r="AW157" s="208">
        <f t="shared" si="169"/>
        <v>0</v>
      </c>
      <c r="AX157" s="75">
        <v>0</v>
      </c>
      <c r="AY157" s="75">
        <v>0</v>
      </c>
      <c r="AZ157" s="208">
        <f t="shared" si="152"/>
        <v>0</v>
      </c>
      <c r="BA157" s="75">
        <v>0</v>
      </c>
      <c r="BB157" s="75">
        <v>0</v>
      </c>
      <c r="BC157" s="380">
        <f t="shared" si="159"/>
        <v>0</v>
      </c>
      <c r="BD157" s="75">
        <v>0</v>
      </c>
      <c r="BE157" s="75">
        <v>0</v>
      </c>
      <c r="BF157" s="381">
        <f t="shared" si="154"/>
        <v>0</v>
      </c>
      <c r="BG157" s="75">
        <v>0</v>
      </c>
      <c r="BH157" s="75">
        <v>0</v>
      </c>
      <c r="BI157" s="381">
        <f t="shared" si="160"/>
        <v>0</v>
      </c>
      <c r="BJ157" s="75">
        <v>0</v>
      </c>
      <c r="BK157" s="75">
        <v>0</v>
      </c>
      <c r="BL157" s="381">
        <f t="shared" si="155"/>
        <v>0</v>
      </c>
      <c r="BM157" s="381">
        <v>0</v>
      </c>
      <c r="BN157" s="381">
        <v>0</v>
      </c>
      <c r="BO157" s="381">
        <f t="shared" si="162"/>
        <v>0</v>
      </c>
      <c r="BP157" s="75">
        <v>0</v>
      </c>
      <c r="BQ157" s="75">
        <v>0</v>
      </c>
      <c r="BR157" s="381">
        <f t="shared" si="156"/>
        <v>0</v>
      </c>
      <c r="BS157" s="423">
        <v>0</v>
      </c>
      <c r="BT157" s="377">
        <v>0</v>
      </c>
      <c r="BU157" s="387">
        <f t="shared" si="164"/>
        <v>0</v>
      </c>
      <c r="BV157" s="377">
        <v>0</v>
      </c>
      <c r="BW157" s="377">
        <v>0</v>
      </c>
      <c r="BX157" s="387">
        <f t="shared" si="163"/>
        <v>0</v>
      </c>
    </row>
    <row r="158" spans="1:76" ht="36.75" customHeight="1" x14ac:dyDescent="0.25">
      <c r="A158" s="438" t="s">
        <v>108</v>
      </c>
      <c r="B158" s="33">
        <v>0</v>
      </c>
      <c r="C158" s="33">
        <v>19.099699999999999</v>
      </c>
      <c r="D158" s="33">
        <v>19.099699999999999</v>
      </c>
      <c r="E158" s="33">
        <v>0</v>
      </c>
      <c r="F158" s="33">
        <v>23.5106</v>
      </c>
      <c r="G158" s="33">
        <v>23.5106</v>
      </c>
      <c r="H158" s="33">
        <v>0</v>
      </c>
      <c r="I158" s="33">
        <v>0</v>
      </c>
      <c r="J158" s="33">
        <v>23.454599999999999</v>
      </c>
      <c r="K158" s="88">
        <v>23.454599999999999</v>
      </c>
      <c r="L158" s="94">
        <v>0</v>
      </c>
      <c r="M158" s="88">
        <v>0</v>
      </c>
      <c r="N158" s="88">
        <v>22.0184</v>
      </c>
      <c r="O158" s="88">
        <f t="shared" si="157"/>
        <v>22.0184</v>
      </c>
      <c r="P158" s="88"/>
      <c r="Q158" s="94">
        <v>0</v>
      </c>
      <c r="R158" s="94">
        <v>24.332000000000001</v>
      </c>
      <c r="S158" s="88">
        <v>24.332000000000001</v>
      </c>
      <c r="T158" s="94">
        <v>0</v>
      </c>
      <c r="U158" s="88">
        <v>0</v>
      </c>
      <c r="V158" s="88">
        <v>30.986999999999998</v>
      </c>
      <c r="W158" s="88">
        <f t="shared" si="158"/>
        <v>30.986999999999998</v>
      </c>
      <c r="X158" s="88">
        <v>0</v>
      </c>
      <c r="Y158" s="88">
        <v>0</v>
      </c>
      <c r="Z158" s="88">
        <v>29.036100000000001</v>
      </c>
      <c r="AA158" s="88">
        <f>SUM(Y158:Z158)</f>
        <v>29.036100000000001</v>
      </c>
      <c r="AB158" s="88"/>
      <c r="AC158" s="88">
        <v>34.756399999999999</v>
      </c>
      <c r="AD158" s="88">
        <v>0</v>
      </c>
      <c r="AE158" s="208">
        <f t="shared" si="151"/>
        <v>34.756399999999999</v>
      </c>
      <c r="AF158" s="75">
        <v>34.171300000000002</v>
      </c>
      <c r="AG158" s="75">
        <v>0</v>
      </c>
      <c r="AH158" s="208">
        <f t="shared" si="165"/>
        <v>34.171300000000002</v>
      </c>
      <c r="AI158" s="75">
        <v>28.446899999999999</v>
      </c>
      <c r="AJ158" s="75">
        <v>0</v>
      </c>
      <c r="AK158" s="208">
        <f t="shared" si="166"/>
        <v>28.446899999999999</v>
      </c>
      <c r="AL158" s="75">
        <v>35.886299999999999</v>
      </c>
      <c r="AM158" s="75">
        <v>0</v>
      </c>
      <c r="AN158" s="208">
        <f t="shared" si="167"/>
        <v>35.886299999999999</v>
      </c>
      <c r="AO158" s="75">
        <v>34.684399999999997</v>
      </c>
      <c r="AP158" s="75">
        <v>0</v>
      </c>
      <c r="AQ158" s="208">
        <f t="shared" si="168"/>
        <v>34.684399999999997</v>
      </c>
      <c r="AR158" s="208">
        <v>30.769400000000001</v>
      </c>
      <c r="AS158" s="208">
        <v>0</v>
      </c>
      <c r="AT158" s="208">
        <f t="shared" si="161"/>
        <v>30.769400000000001</v>
      </c>
      <c r="AU158" s="388">
        <v>35.9193</v>
      </c>
      <c r="AV158" s="388">
        <v>0</v>
      </c>
      <c r="AW158" s="389">
        <f t="shared" si="169"/>
        <v>35.9193</v>
      </c>
      <c r="AX158" s="75">
        <v>34.272300000000001</v>
      </c>
      <c r="AY158" s="75">
        <v>0</v>
      </c>
      <c r="AZ158" s="208">
        <f t="shared" si="152"/>
        <v>34.272300000000001</v>
      </c>
      <c r="BA158" s="317">
        <v>33.277000000000001</v>
      </c>
      <c r="BB158" s="355">
        <v>0</v>
      </c>
      <c r="BC158" s="380">
        <f t="shared" si="159"/>
        <v>33.277000000000001</v>
      </c>
      <c r="BD158" s="421">
        <v>29.572500000000002</v>
      </c>
      <c r="BE158" s="421">
        <v>0</v>
      </c>
      <c r="BF158" s="381">
        <f t="shared" si="154"/>
        <v>29.572500000000002</v>
      </c>
      <c r="BG158" s="421">
        <v>32.819099999999999</v>
      </c>
      <c r="BH158" s="421">
        <v>0</v>
      </c>
      <c r="BI158" s="381">
        <f t="shared" si="160"/>
        <v>32.819099999999999</v>
      </c>
      <c r="BJ158" s="421">
        <v>30.132100000000001</v>
      </c>
      <c r="BK158" s="421">
        <v>0</v>
      </c>
      <c r="BL158" s="381">
        <f t="shared" si="155"/>
        <v>30.132100000000001</v>
      </c>
      <c r="BM158" s="381">
        <v>13.999000000000001</v>
      </c>
      <c r="BN158" s="381">
        <v>0</v>
      </c>
      <c r="BO158" s="381">
        <f t="shared" si="162"/>
        <v>13.999000000000001</v>
      </c>
      <c r="BP158" s="421">
        <v>32.767099999999999</v>
      </c>
      <c r="BQ158" s="421">
        <v>0</v>
      </c>
      <c r="BR158" s="381">
        <f>SUM(BP158:BQ158)</f>
        <v>32.767099999999999</v>
      </c>
      <c r="BS158" s="423">
        <v>33.245800000000003</v>
      </c>
      <c r="BT158" s="377">
        <v>0</v>
      </c>
      <c r="BU158" s="387">
        <f t="shared" si="164"/>
        <v>33.245800000000003</v>
      </c>
      <c r="BX158" s="387"/>
    </row>
    <row r="159" spans="1:76" x14ac:dyDescent="0.25">
      <c r="A159" s="254" t="s">
        <v>65</v>
      </c>
      <c r="B159" s="33">
        <v>0</v>
      </c>
      <c r="C159" s="33">
        <v>0</v>
      </c>
      <c r="D159" s="33">
        <v>0</v>
      </c>
      <c r="E159" s="33">
        <v>0</v>
      </c>
      <c r="F159" s="33">
        <v>0</v>
      </c>
      <c r="G159" s="33">
        <v>0</v>
      </c>
      <c r="H159" s="33">
        <v>0</v>
      </c>
      <c r="I159" s="33">
        <v>0</v>
      </c>
      <c r="J159" s="33">
        <v>0</v>
      </c>
      <c r="K159" s="88"/>
      <c r="L159" s="94">
        <v>0</v>
      </c>
      <c r="M159" s="88">
        <v>0</v>
      </c>
      <c r="N159" s="88">
        <v>8.3626000000000005</v>
      </c>
      <c r="O159" s="88">
        <f t="shared" si="157"/>
        <v>8.3626000000000005</v>
      </c>
      <c r="P159" s="88"/>
      <c r="Q159" s="94">
        <v>0</v>
      </c>
      <c r="R159" s="94">
        <v>0</v>
      </c>
      <c r="S159" s="88">
        <v>95.6845</v>
      </c>
      <c r="T159" s="94">
        <v>0</v>
      </c>
      <c r="U159" s="88">
        <v>0</v>
      </c>
      <c r="V159" s="88">
        <v>121.4674</v>
      </c>
      <c r="W159" s="88">
        <f t="shared" si="158"/>
        <v>121.4674</v>
      </c>
      <c r="X159" s="88">
        <v>99.400800000000004</v>
      </c>
      <c r="Y159" s="88">
        <v>0</v>
      </c>
      <c r="Z159" s="88">
        <v>76.044899999999998</v>
      </c>
      <c r="AA159" s="88">
        <f>SUM(Y159:Z159)</f>
        <v>76.044899999999998</v>
      </c>
      <c r="AB159" s="88"/>
      <c r="AC159" s="88">
        <v>22.066700000000001</v>
      </c>
      <c r="AD159" s="88">
        <v>90</v>
      </c>
      <c r="AE159" s="208">
        <f t="shared" si="151"/>
        <v>112.0667</v>
      </c>
      <c r="AF159" s="75">
        <v>22.116700000000002</v>
      </c>
      <c r="AG159" s="75">
        <v>100</v>
      </c>
      <c r="AH159" s="208">
        <f t="shared" si="165"/>
        <v>122.11670000000001</v>
      </c>
      <c r="AI159" s="75">
        <v>17.277999999999999</v>
      </c>
      <c r="AJ159" s="75">
        <v>67.423900000000003</v>
      </c>
      <c r="AK159" s="208">
        <f t="shared" si="166"/>
        <v>84.701899999999995</v>
      </c>
      <c r="AL159" s="75">
        <v>22.066700000000001</v>
      </c>
      <c r="AM159" s="75">
        <v>100</v>
      </c>
      <c r="AN159" s="208">
        <f t="shared" si="167"/>
        <v>122.0667</v>
      </c>
      <c r="AO159" s="75">
        <v>22.066700000000001</v>
      </c>
      <c r="AP159" s="75">
        <v>60</v>
      </c>
      <c r="AQ159" s="208">
        <f t="shared" si="168"/>
        <v>82.066699999999997</v>
      </c>
      <c r="AR159" s="208">
        <v>18.8216</v>
      </c>
      <c r="AS159" s="208">
        <v>55.273600000000002</v>
      </c>
      <c r="AT159" s="208">
        <f t="shared" si="161"/>
        <v>74.095200000000006</v>
      </c>
      <c r="AU159" s="75">
        <v>22.066400000000002</v>
      </c>
      <c r="AV159" s="75">
        <v>60</v>
      </c>
      <c r="AW159" s="208">
        <f t="shared" si="169"/>
        <v>82.066400000000002</v>
      </c>
      <c r="AX159" s="75">
        <v>22.066400000000002</v>
      </c>
      <c r="AY159" s="75">
        <v>60</v>
      </c>
      <c r="AZ159" s="208">
        <f t="shared" si="152"/>
        <v>82.066400000000002</v>
      </c>
      <c r="BA159" s="317">
        <v>22.066400000000002</v>
      </c>
      <c r="BB159" s="355">
        <v>100</v>
      </c>
      <c r="BC159" s="380">
        <f t="shared" si="159"/>
        <v>122.0664</v>
      </c>
      <c r="BD159" s="381">
        <v>19.035299999999999</v>
      </c>
      <c r="BE159" s="381">
        <v>58.133000000000003</v>
      </c>
      <c r="BF159" s="381">
        <f t="shared" si="154"/>
        <v>77.168300000000002</v>
      </c>
      <c r="BG159" s="421">
        <v>21.9664</v>
      </c>
      <c r="BH159" s="421">
        <v>60</v>
      </c>
      <c r="BI159" s="381">
        <f t="shared" si="160"/>
        <v>81.966399999999993</v>
      </c>
      <c r="BJ159" s="79">
        <v>21.866399999999999</v>
      </c>
      <c r="BK159" s="79">
        <v>70</v>
      </c>
      <c r="BL159" s="381">
        <f t="shared" si="155"/>
        <v>91.866399999999999</v>
      </c>
      <c r="BM159" s="381"/>
      <c r="BN159" s="381"/>
      <c r="BO159" s="381">
        <f t="shared" si="162"/>
        <v>0</v>
      </c>
      <c r="BP159" s="79">
        <v>21.9664</v>
      </c>
      <c r="BQ159" s="79">
        <v>66</v>
      </c>
      <c r="BR159" s="381">
        <f t="shared" si="156"/>
        <v>87.966399999999993</v>
      </c>
      <c r="BU159" s="387">
        <f t="shared" si="164"/>
        <v>0</v>
      </c>
      <c r="BX159" s="387">
        <f t="shared" si="163"/>
        <v>0</v>
      </c>
    </row>
    <row r="160" spans="1:76" x14ac:dyDescent="0.25">
      <c r="A160" s="440" t="s">
        <v>196</v>
      </c>
      <c r="B160" s="45">
        <v>0</v>
      </c>
      <c r="C160" s="45">
        <v>0</v>
      </c>
      <c r="D160" s="45">
        <v>0</v>
      </c>
      <c r="E160" s="45">
        <v>0</v>
      </c>
      <c r="F160" s="45">
        <v>0</v>
      </c>
      <c r="G160" s="45">
        <v>0</v>
      </c>
      <c r="H160" s="45">
        <v>0</v>
      </c>
      <c r="I160" s="45">
        <v>0</v>
      </c>
      <c r="J160" s="53">
        <v>0</v>
      </c>
      <c r="K160" s="90"/>
      <c r="L160" s="93">
        <v>0</v>
      </c>
      <c r="M160" s="90"/>
      <c r="N160" s="90"/>
      <c r="O160" s="90"/>
      <c r="P160" s="90"/>
      <c r="Q160" s="93">
        <v>0</v>
      </c>
      <c r="R160" s="93">
        <v>0</v>
      </c>
      <c r="S160" s="90"/>
      <c r="T160" s="93">
        <v>0</v>
      </c>
      <c r="U160" s="90"/>
      <c r="V160" s="90"/>
      <c r="W160" s="90"/>
      <c r="X160" s="90"/>
      <c r="Y160" s="90"/>
      <c r="Z160" s="90"/>
      <c r="AA160" s="90"/>
      <c r="AB160" s="90"/>
      <c r="AC160" s="90"/>
      <c r="AD160" s="90"/>
      <c r="AE160" s="214"/>
      <c r="AH160" s="208"/>
      <c r="AK160" s="208"/>
      <c r="AN160" s="208"/>
      <c r="AQ160" s="208"/>
      <c r="AR160" s="214"/>
      <c r="AS160" s="214"/>
      <c r="AT160" s="214"/>
      <c r="AW160" s="208"/>
      <c r="AZ160" s="208"/>
    </row>
    <row r="161" spans="1:76" x14ac:dyDescent="0.25">
      <c r="A161" s="441" t="s">
        <v>65</v>
      </c>
      <c r="B161" s="33">
        <v>0</v>
      </c>
      <c r="C161" s="33">
        <v>0</v>
      </c>
      <c r="D161" s="33">
        <v>0</v>
      </c>
      <c r="E161" s="33">
        <v>0</v>
      </c>
      <c r="F161" s="33">
        <v>0</v>
      </c>
      <c r="G161" s="33">
        <v>0</v>
      </c>
      <c r="H161" s="33">
        <v>0</v>
      </c>
      <c r="I161" s="33">
        <v>0</v>
      </c>
      <c r="J161" s="55">
        <v>0</v>
      </c>
      <c r="K161" s="90"/>
      <c r="L161" s="93">
        <v>0</v>
      </c>
      <c r="M161" s="90"/>
      <c r="N161" s="90"/>
      <c r="O161" s="90"/>
      <c r="P161" s="90"/>
      <c r="Q161" s="93">
        <v>0</v>
      </c>
      <c r="R161" s="93">
        <v>0</v>
      </c>
      <c r="S161" s="90"/>
      <c r="T161" s="93">
        <v>0</v>
      </c>
      <c r="U161" s="90"/>
      <c r="V161" s="90"/>
      <c r="W161" s="90"/>
      <c r="X161" s="90"/>
      <c r="Y161" s="90"/>
      <c r="Z161" s="90"/>
      <c r="AA161" s="90"/>
      <c r="AB161" s="90"/>
      <c r="AC161" s="90"/>
      <c r="AD161" s="90"/>
      <c r="AE161" s="214"/>
      <c r="AH161" s="208"/>
      <c r="AK161" s="208"/>
      <c r="AN161" s="208"/>
      <c r="AQ161" s="208"/>
      <c r="AR161" s="214"/>
      <c r="AS161" s="214"/>
      <c r="AT161" s="214"/>
      <c r="AW161" s="208"/>
      <c r="AZ161" s="208"/>
    </row>
    <row r="162" spans="1:76" x14ac:dyDescent="0.25">
      <c r="A162" s="442" t="s">
        <v>315</v>
      </c>
      <c r="B162" s="43">
        <v>0</v>
      </c>
      <c r="C162" s="43">
        <v>0</v>
      </c>
      <c r="D162" s="43">
        <v>0</v>
      </c>
      <c r="E162" s="43">
        <v>0</v>
      </c>
      <c r="F162" s="43">
        <v>0</v>
      </c>
      <c r="G162" s="43">
        <v>0</v>
      </c>
      <c r="H162" s="43">
        <v>0</v>
      </c>
      <c r="I162" s="43">
        <v>0</v>
      </c>
      <c r="J162" s="50">
        <v>0</v>
      </c>
      <c r="K162" s="90"/>
      <c r="L162" s="93">
        <v>0</v>
      </c>
      <c r="M162" s="90"/>
      <c r="N162" s="90"/>
      <c r="O162" s="90"/>
      <c r="P162" s="90"/>
      <c r="Q162" s="93">
        <v>0</v>
      </c>
      <c r="R162" s="93">
        <v>0</v>
      </c>
      <c r="S162" s="90"/>
      <c r="T162" s="93">
        <v>0</v>
      </c>
      <c r="U162" s="90"/>
      <c r="V162" s="90"/>
      <c r="W162" s="90"/>
      <c r="X162" s="90"/>
      <c r="Y162" s="90"/>
      <c r="Z162" s="90"/>
      <c r="AA162" s="90"/>
      <c r="AB162" s="90"/>
      <c r="AC162" s="90"/>
      <c r="AD162" s="90"/>
      <c r="AE162" s="214"/>
      <c r="AH162" s="208"/>
      <c r="AK162" s="208"/>
      <c r="AN162" s="208"/>
      <c r="AQ162" s="208"/>
      <c r="AR162" s="214"/>
      <c r="AS162" s="214"/>
      <c r="AT162" s="214"/>
      <c r="AW162" s="208"/>
      <c r="AZ162" s="208"/>
    </row>
    <row r="163" spans="1:76" x14ac:dyDescent="0.25">
      <c r="A163" s="443" t="s">
        <v>336</v>
      </c>
      <c r="B163" s="33">
        <v>0</v>
      </c>
      <c r="C163" s="33">
        <v>8.1997999999999998</v>
      </c>
      <c r="D163" s="33">
        <v>8.1997999999999998</v>
      </c>
      <c r="E163" s="33">
        <v>0</v>
      </c>
      <c r="F163" s="33">
        <v>0.25</v>
      </c>
      <c r="G163" s="33">
        <v>0.25</v>
      </c>
      <c r="H163" s="33">
        <v>0.25</v>
      </c>
      <c r="I163" s="33">
        <v>0</v>
      </c>
      <c r="J163" s="33">
        <v>0.25</v>
      </c>
      <c r="K163" s="88">
        <v>0.25</v>
      </c>
      <c r="L163" s="94">
        <v>0.25</v>
      </c>
      <c r="M163" s="88">
        <v>0</v>
      </c>
      <c r="N163" s="88">
        <v>0.1096</v>
      </c>
      <c r="O163" s="88">
        <f>N163+M163</f>
        <v>0.1096</v>
      </c>
      <c r="P163" s="88"/>
      <c r="Q163" s="94">
        <v>0</v>
      </c>
      <c r="R163" s="94">
        <v>5.9999999999999995E-4</v>
      </c>
      <c r="S163" s="88">
        <v>5.9999999999999995E-4</v>
      </c>
      <c r="T163" s="94">
        <v>5.9999999999999995E-4</v>
      </c>
      <c r="U163" s="88">
        <v>0</v>
      </c>
      <c r="V163" s="88">
        <v>0.11</v>
      </c>
      <c r="W163" s="88">
        <f>V163+U163</f>
        <v>0.11</v>
      </c>
      <c r="X163" s="88">
        <v>11</v>
      </c>
      <c r="Y163" s="88">
        <v>0</v>
      </c>
      <c r="Z163" s="88">
        <v>8.9700000000000002E-2</v>
      </c>
      <c r="AA163" s="88">
        <f>SUM(Y163:Z163)</f>
        <v>8.9700000000000002E-2</v>
      </c>
      <c r="AB163" s="88"/>
      <c r="AC163" s="88">
        <v>0</v>
      </c>
      <c r="AD163" s="88">
        <v>0.15</v>
      </c>
      <c r="AE163" s="208">
        <f>AD163+AC163</f>
        <v>0.15</v>
      </c>
      <c r="AF163" s="75">
        <v>0</v>
      </c>
      <c r="AG163" s="75">
        <v>0.15</v>
      </c>
      <c r="AH163" s="208">
        <f t="shared" si="165"/>
        <v>0.15</v>
      </c>
      <c r="AI163" s="75">
        <v>0</v>
      </c>
      <c r="AJ163" s="75">
        <v>9.4299999999999995E-2</v>
      </c>
      <c r="AK163" s="208">
        <f t="shared" si="166"/>
        <v>9.4299999999999995E-2</v>
      </c>
      <c r="AL163" s="75">
        <v>0</v>
      </c>
      <c r="AM163" s="75">
        <v>0.16500000000000001</v>
      </c>
      <c r="AN163" s="208">
        <f t="shared" si="167"/>
        <v>0.16500000000000001</v>
      </c>
      <c r="AO163" s="75">
        <v>0</v>
      </c>
      <c r="AP163" s="75">
        <v>0.15</v>
      </c>
      <c r="AQ163" s="208">
        <f t="shared" si="168"/>
        <v>0.15</v>
      </c>
      <c r="AR163" s="208">
        <v>0</v>
      </c>
      <c r="AS163" s="208">
        <v>8.9399999999999993E-2</v>
      </c>
      <c r="AT163" s="208">
        <f>SUM(AR163:AS163)</f>
        <v>8.9399999999999993E-2</v>
      </c>
      <c r="AU163" s="75">
        <v>0</v>
      </c>
      <c r="AV163" s="75">
        <v>0.16500000000000001</v>
      </c>
      <c r="AW163" s="208">
        <f t="shared" si="169"/>
        <v>0.16500000000000001</v>
      </c>
      <c r="AX163" s="75">
        <v>0</v>
      </c>
      <c r="AY163" s="75">
        <v>0.16500000000000001</v>
      </c>
      <c r="AZ163" s="208">
        <f t="shared" ref="AZ163:AZ165" si="170">AX163+AY163</f>
        <v>0.16500000000000001</v>
      </c>
      <c r="BA163" s="79">
        <v>0</v>
      </c>
      <c r="BB163" s="79">
        <v>0.1203</v>
      </c>
      <c r="BC163" s="381">
        <f>SUM(BA163:BB163)</f>
        <v>0.1203</v>
      </c>
      <c r="BD163" s="381">
        <v>9.9000000000000005E-2</v>
      </c>
      <c r="BE163" s="381">
        <v>0</v>
      </c>
      <c r="BF163" s="381">
        <f>SUM(BD163:BE163)</f>
        <v>9.9000000000000005E-2</v>
      </c>
      <c r="BG163" s="79">
        <v>0</v>
      </c>
      <c r="BH163" s="190">
        <v>0.15390000000000001</v>
      </c>
      <c r="BI163" s="381">
        <f>SUM(BG163:BH163)</f>
        <v>0.15390000000000001</v>
      </c>
      <c r="BJ163" s="381">
        <v>0.2074</v>
      </c>
      <c r="BK163" s="381">
        <v>0</v>
      </c>
      <c r="BL163" s="421">
        <f>SUM(BJ163:BK163)</f>
        <v>0.2074</v>
      </c>
      <c r="BM163" s="421">
        <v>0</v>
      </c>
      <c r="BN163" s="421">
        <v>0.1996</v>
      </c>
      <c r="BO163" s="421">
        <f>SUM(BM163:BN163)</f>
        <v>0.1996</v>
      </c>
      <c r="BP163" s="381">
        <v>0.29139999999999999</v>
      </c>
      <c r="BQ163" s="381">
        <v>0</v>
      </c>
      <c r="BR163" s="421">
        <f>SUM(BP163:BQ163)</f>
        <v>0.29139999999999999</v>
      </c>
      <c r="BS163" s="471">
        <v>0</v>
      </c>
      <c r="BT163" s="471">
        <v>0.2863</v>
      </c>
      <c r="BU163" s="471">
        <f>SUM(BS163:BT163)</f>
        <v>0.2863</v>
      </c>
      <c r="BV163" s="471">
        <v>1E-4</v>
      </c>
      <c r="BW163" s="471">
        <v>0.18890000000000001</v>
      </c>
      <c r="BX163" s="387">
        <f>SUM(BV163:BW163)</f>
        <v>0.189</v>
      </c>
    </row>
    <row r="164" spans="1:76" x14ac:dyDescent="0.25">
      <c r="A164" s="443" t="s">
        <v>109</v>
      </c>
      <c r="B164" s="33">
        <v>0</v>
      </c>
      <c r="C164" s="33">
        <v>0.52980000000000005</v>
      </c>
      <c r="D164" s="33">
        <v>0.52980000000000005</v>
      </c>
      <c r="E164" s="33">
        <v>0</v>
      </c>
      <c r="F164" s="33">
        <v>1.3602000000000001</v>
      </c>
      <c r="G164" s="33">
        <v>1.3602000000000001</v>
      </c>
      <c r="H164" s="33">
        <v>0</v>
      </c>
      <c r="I164" s="33">
        <v>0</v>
      </c>
      <c r="J164" s="33">
        <v>0.9002</v>
      </c>
      <c r="K164" s="88">
        <v>0.9002</v>
      </c>
      <c r="L164" s="94">
        <v>0</v>
      </c>
      <c r="M164" s="88">
        <v>0</v>
      </c>
      <c r="N164" s="88">
        <v>1.1126</v>
      </c>
      <c r="O164" s="88">
        <f>N164+M164</f>
        <v>1.1126</v>
      </c>
      <c r="P164" s="88"/>
      <c r="Q164" s="94">
        <v>0</v>
      </c>
      <c r="R164" s="94">
        <v>0.95020000000000004</v>
      </c>
      <c r="S164" s="88">
        <v>0.95020000000000004</v>
      </c>
      <c r="T164" s="94">
        <v>0</v>
      </c>
      <c r="U164" s="88">
        <v>0</v>
      </c>
      <c r="V164" s="88">
        <v>1.3121</v>
      </c>
      <c r="W164" s="88">
        <f>V164+U164</f>
        <v>1.3121</v>
      </c>
      <c r="X164" s="88">
        <v>0</v>
      </c>
      <c r="Y164" s="88">
        <v>0</v>
      </c>
      <c r="Z164" s="88">
        <v>1.2927</v>
      </c>
      <c r="AA164" s="88">
        <f>SUM(Y164:Z164)</f>
        <v>1.2927</v>
      </c>
      <c r="AB164" s="88"/>
      <c r="AC164" s="88">
        <v>2.8592</v>
      </c>
      <c r="AD164" s="88">
        <v>0</v>
      </c>
      <c r="AE164" s="208">
        <f>AD164+AC164</f>
        <v>2.8592</v>
      </c>
      <c r="AF164" s="75">
        <v>2.0912000000000002</v>
      </c>
      <c r="AG164" s="75">
        <v>0</v>
      </c>
      <c r="AH164" s="208">
        <f t="shared" si="165"/>
        <v>2.0912000000000002</v>
      </c>
      <c r="AI164" s="75">
        <v>1.95</v>
      </c>
      <c r="AJ164" s="75">
        <v>0</v>
      </c>
      <c r="AK164" s="208">
        <f t="shared" si="166"/>
        <v>1.95</v>
      </c>
      <c r="AL164" s="75">
        <v>2.3875999999999999</v>
      </c>
      <c r="AM164" s="75">
        <v>0</v>
      </c>
      <c r="AN164" s="208">
        <f t="shared" si="167"/>
        <v>2.3875999999999999</v>
      </c>
      <c r="AO164" s="75">
        <v>2.0703999999999998</v>
      </c>
      <c r="AP164" s="75">
        <v>0</v>
      </c>
      <c r="AQ164" s="208">
        <f t="shared" si="168"/>
        <v>2.0703999999999998</v>
      </c>
      <c r="AR164" s="208">
        <v>1.9570000000000001</v>
      </c>
      <c r="AS164" s="208">
        <v>0</v>
      </c>
      <c r="AT164" s="208">
        <f>SUM(AR164:AS164)</f>
        <v>1.9570000000000001</v>
      </c>
      <c r="AU164" s="75">
        <v>2.2812999999999999</v>
      </c>
      <c r="AV164" s="75">
        <v>0</v>
      </c>
      <c r="AW164" s="208">
        <f t="shared" si="169"/>
        <v>2.2812999999999999</v>
      </c>
      <c r="AX164" s="75">
        <v>2.2812999999999999</v>
      </c>
      <c r="AY164" s="75">
        <v>0</v>
      </c>
      <c r="AZ164" s="208">
        <f t="shared" si="170"/>
        <v>2.2812999999999999</v>
      </c>
      <c r="BA164" s="79">
        <v>1.8811</v>
      </c>
      <c r="BB164" s="79">
        <v>0</v>
      </c>
      <c r="BC164" s="381">
        <f>SUM(BA164:BB164)</f>
        <v>1.8811</v>
      </c>
      <c r="BD164" s="381">
        <v>1.7005999999999999</v>
      </c>
      <c r="BE164" s="381">
        <v>0</v>
      </c>
      <c r="BF164" s="381">
        <f>SUM(BD164:BE164)</f>
        <v>1.7005999999999999</v>
      </c>
      <c r="BG164" s="79">
        <v>2.7627000000000002</v>
      </c>
      <c r="BH164" s="79">
        <v>0</v>
      </c>
      <c r="BI164" s="381">
        <f>SUM(BG164:BH164)</f>
        <v>2.7627000000000002</v>
      </c>
      <c r="BJ164" s="381">
        <v>1.0115000000000001</v>
      </c>
      <c r="BK164" s="381">
        <v>0</v>
      </c>
      <c r="BL164" s="421">
        <f>SUM(BJ164:BK164)</f>
        <v>1.0115000000000001</v>
      </c>
      <c r="BM164" s="421">
        <v>0.84240000000000004</v>
      </c>
      <c r="BN164" s="421">
        <v>0</v>
      </c>
      <c r="BO164" s="421">
        <f>SUM(BM164:BN164)</f>
        <v>0.84240000000000004</v>
      </c>
      <c r="BP164" s="381">
        <v>3.0116999999999998</v>
      </c>
      <c r="BQ164" s="381">
        <v>0</v>
      </c>
      <c r="BR164" s="421">
        <f>SUM(BP164:BQ164)</f>
        <v>3.0116999999999998</v>
      </c>
      <c r="BS164" s="471">
        <v>1.9355</v>
      </c>
      <c r="BT164" s="471">
        <v>0</v>
      </c>
      <c r="BU164" s="471">
        <f>SUM(BS164:BT164)</f>
        <v>1.9355</v>
      </c>
      <c r="BV164" s="471">
        <v>7.6711</v>
      </c>
      <c r="BW164" s="471">
        <v>0</v>
      </c>
      <c r="BX164" s="387">
        <f>SUM(BV164:BW164)</f>
        <v>7.6711</v>
      </c>
    </row>
    <row r="165" spans="1:76" ht="36" customHeight="1" x14ac:dyDescent="0.25">
      <c r="A165" s="443" t="s">
        <v>110</v>
      </c>
      <c r="B165" s="33">
        <v>0</v>
      </c>
      <c r="C165" s="33">
        <v>0</v>
      </c>
      <c r="D165" s="33">
        <v>0</v>
      </c>
      <c r="E165" s="33">
        <v>0</v>
      </c>
      <c r="F165" s="33">
        <v>1E-4</v>
      </c>
      <c r="G165" s="33">
        <v>1E-4</v>
      </c>
      <c r="H165" s="33">
        <v>0</v>
      </c>
      <c r="I165" s="33">
        <v>0</v>
      </c>
      <c r="J165" s="33">
        <v>0</v>
      </c>
      <c r="K165" s="88">
        <v>1E-4</v>
      </c>
      <c r="L165" s="94">
        <v>0</v>
      </c>
      <c r="M165" s="88">
        <v>0</v>
      </c>
      <c r="N165" s="88">
        <v>0</v>
      </c>
      <c r="O165" s="88">
        <v>0</v>
      </c>
      <c r="P165" s="88">
        <v>0</v>
      </c>
      <c r="Q165" s="94">
        <v>0</v>
      </c>
      <c r="R165" s="94">
        <v>0</v>
      </c>
      <c r="S165" s="88">
        <v>0</v>
      </c>
      <c r="T165" s="94">
        <v>0</v>
      </c>
      <c r="U165" s="88">
        <v>0</v>
      </c>
      <c r="V165" s="88">
        <v>0</v>
      </c>
      <c r="W165" s="88">
        <v>0</v>
      </c>
      <c r="X165" s="88">
        <v>0</v>
      </c>
      <c r="Y165" s="88"/>
      <c r="Z165" s="88"/>
      <c r="AA165" s="88"/>
      <c r="AB165" s="88"/>
      <c r="AC165" s="88">
        <v>0</v>
      </c>
      <c r="AD165" s="88">
        <v>0</v>
      </c>
      <c r="AE165" s="208">
        <f>AD165+AC165</f>
        <v>0</v>
      </c>
      <c r="AF165" s="75"/>
      <c r="AG165" s="75"/>
      <c r="AH165" s="208">
        <f t="shared" si="165"/>
        <v>0</v>
      </c>
      <c r="AI165" s="75">
        <v>0</v>
      </c>
      <c r="AJ165" s="75">
        <v>0</v>
      </c>
      <c r="AK165" s="208">
        <f t="shared" si="166"/>
        <v>0</v>
      </c>
      <c r="AL165" s="75"/>
      <c r="AM165" s="75"/>
      <c r="AN165" s="208">
        <f t="shared" si="167"/>
        <v>0</v>
      </c>
      <c r="AO165" s="75">
        <v>0</v>
      </c>
      <c r="AP165" s="75">
        <v>0</v>
      </c>
      <c r="AQ165" s="208">
        <f t="shared" si="168"/>
        <v>0</v>
      </c>
      <c r="AR165" s="75">
        <v>0</v>
      </c>
      <c r="AS165" s="75">
        <v>0</v>
      </c>
      <c r="AT165" s="208">
        <f t="shared" ref="AT165" si="171">AR165+AS165</f>
        <v>0</v>
      </c>
      <c r="AU165" s="75">
        <v>0</v>
      </c>
      <c r="AV165" s="75">
        <v>0</v>
      </c>
      <c r="AW165" s="208">
        <f t="shared" si="169"/>
        <v>0</v>
      </c>
      <c r="AX165" s="75">
        <v>0</v>
      </c>
      <c r="AY165" s="75">
        <v>0</v>
      </c>
      <c r="AZ165" s="208">
        <f t="shared" si="170"/>
        <v>0</v>
      </c>
      <c r="BA165" s="75">
        <v>0</v>
      </c>
      <c r="BB165" s="75">
        <v>0</v>
      </c>
      <c r="BC165" s="208">
        <f t="shared" ref="BC165" si="172">BA165+BB165</f>
        <v>0</v>
      </c>
      <c r="BD165" s="75">
        <v>0</v>
      </c>
      <c r="BE165" s="75">
        <v>0</v>
      </c>
      <c r="BF165" s="208">
        <f t="shared" ref="BF165" si="173">BD165+BE165</f>
        <v>0</v>
      </c>
      <c r="BG165" s="75">
        <v>0</v>
      </c>
      <c r="BH165" s="75">
        <v>0</v>
      </c>
      <c r="BI165" s="208">
        <f t="shared" ref="BI165" si="174">BG165+BH165</f>
        <v>0</v>
      </c>
      <c r="BJ165" s="75">
        <v>0</v>
      </c>
      <c r="BK165" s="75">
        <v>0</v>
      </c>
      <c r="BL165" s="208">
        <f t="shared" ref="BL165" si="175">BJ165+BK165</f>
        <v>0</v>
      </c>
      <c r="BM165" s="208"/>
      <c r="BN165" s="208"/>
      <c r="BO165" s="208"/>
      <c r="BP165" s="75">
        <v>0</v>
      </c>
      <c r="BQ165" s="75">
        <v>0</v>
      </c>
      <c r="BR165" s="208">
        <f t="shared" ref="BR165" si="176">BP165+BQ165</f>
        <v>0</v>
      </c>
    </row>
    <row r="166" spans="1:76" s="322" customFormat="1" x14ac:dyDescent="0.25">
      <c r="A166" s="444" t="s">
        <v>111</v>
      </c>
      <c r="B166" s="318">
        <v>0</v>
      </c>
      <c r="C166" s="318">
        <v>0</v>
      </c>
      <c r="D166" s="318">
        <v>0</v>
      </c>
      <c r="E166" s="318">
        <v>0</v>
      </c>
      <c r="F166" s="318">
        <v>0</v>
      </c>
      <c r="G166" s="318">
        <v>0</v>
      </c>
      <c r="H166" s="318">
        <v>0</v>
      </c>
      <c r="I166" s="318">
        <v>0</v>
      </c>
      <c r="J166" s="319">
        <v>0</v>
      </c>
      <c r="K166" s="320"/>
      <c r="L166" s="320">
        <v>0</v>
      </c>
      <c r="M166" s="320"/>
      <c r="N166" s="320"/>
      <c r="O166" s="320"/>
      <c r="P166" s="320"/>
      <c r="Q166" s="320">
        <v>0</v>
      </c>
      <c r="R166" s="320">
        <v>0</v>
      </c>
      <c r="S166" s="320"/>
      <c r="T166" s="320">
        <v>0</v>
      </c>
      <c r="U166" s="320"/>
      <c r="V166" s="320"/>
      <c r="W166" s="320"/>
      <c r="X166" s="320"/>
      <c r="Y166" s="320"/>
      <c r="Z166" s="320"/>
      <c r="AA166" s="320"/>
      <c r="AB166" s="320"/>
      <c r="AC166" s="320"/>
      <c r="AD166" s="320"/>
      <c r="AE166" s="321"/>
      <c r="AH166" s="323"/>
      <c r="AK166" s="323"/>
      <c r="AN166" s="323"/>
      <c r="AQ166" s="323"/>
      <c r="AR166" s="321"/>
      <c r="AS166" s="321"/>
      <c r="AT166" s="321"/>
      <c r="AW166" s="323"/>
      <c r="AZ166" s="323"/>
      <c r="BC166" s="383"/>
      <c r="BD166" s="383"/>
      <c r="BE166" s="383"/>
      <c r="BF166" s="383"/>
      <c r="BI166" s="383"/>
    </row>
    <row r="167" spans="1:76" s="322" customFormat="1" ht="36" customHeight="1" x14ac:dyDescent="0.25">
      <c r="A167" s="331" t="s">
        <v>337</v>
      </c>
      <c r="B167" s="318">
        <v>0</v>
      </c>
      <c r="C167" s="318">
        <v>0</v>
      </c>
      <c r="D167" s="318">
        <v>0</v>
      </c>
      <c r="E167" s="318">
        <v>0</v>
      </c>
      <c r="F167" s="318">
        <v>0</v>
      </c>
      <c r="G167" s="318">
        <v>0</v>
      </c>
      <c r="H167" s="318">
        <v>0</v>
      </c>
      <c r="I167" s="318">
        <v>0</v>
      </c>
      <c r="J167" s="318">
        <v>0</v>
      </c>
      <c r="K167" s="324">
        <v>0</v>
      </c>
      <c r="L167" s="324">
        <v>0</v>
      </c>
      <c r="M167" s="324">
        <v>0</v>
      </c>
      <c r="N167" s="324">
        <v>0</v>
      </c>
      <c r="O167" s="324">
        <f>N167+M167</f>
        <v>0</v>
      </c>
      <c r="P167" s="324"/>
      <c r="Q167" s="324">
        <v>0</v>
      </c>
      <c r="R167" s="324">
        <v>0</v>
      </c>
      <c r="S167" s="324">
        <v>0</v>
      </c>
      <c r="T167" s="324">
        <v>0</v>
      </c>
      <c r="U167" s="324">
        <v>0</v>
      </c>
      <c r="V167" s="324">
        <v>0</v>
      </c>
      <c r="W167" s="324">
        <v>0</v>
      </c>
      <c r="X167" s="324">
        <v>0</v>
      </c>
      <c r="Y167" s="324">
        <v>0</v>
      </c>
      <c r="Z167" s="324">
        <v>0</v>
      </c>
      <c r="AA167" s="324">
        <f>SUM(Y167:Z167)</f>
        <v>0</v>
      </c>
      <c r="AB167" s="324"/>
      <c r="AC167" s="324">
        <v>0.1</v>
      </c>
      <c r="AD167" s="324">
        <v>0</v>
      </c>
      <c r="AE167" s="323">
        <f>AD167+AC167</f>
        <v>0.1</v>
      </c>
      <c r="AF167" s="324">
        <v>0.1</v>
      </c>
      <c r="AG167" s="324">
        <v>0</v>
      </c>
      <c r="AH167" s="323">
        <f t="shared" si="165"/>
        <v>0.1</v>
      </c>
      <c r="AI167" s="324">
        <v>0.1</v>
      </c>
      <c r="AJ167" s="324">
        <v>0</v>
      </c>
      <c r="AK167" s="323">
        <f t="shared" si="166"/>
        <v>0.1</v>
      </c>
      <c r="AL167" s="324">
        <v>0.1</v>
      </c>
      <c r="AM167" s="324"/>
      <c r="AN167" s="323">
        <f t="shared" si="167"/>
        <v>0.1</v>
      </c>
      <c r="AO167" s="324">
        <v>0</v>
      </c>
      <c r="AP167" s="324">
        <v>0</v>
      </c>
      <c r="AQ167" s="323">
        <f t="shared" si="168"/>
        <v>0</v>
      </c>
      <c r="AR167" s="324">
        <v>0</v>
      </c>
      <c r="AS167" s="324">
        <v>0</v>
      </c>
      <c r="AT167" s="323">
        <f t="shared" ref="AT167:AT173" si="177">AR167+AS167</f>
        <v>0</v>
      </c>
      <c r="AU167" s="324">
        <v>0</v>
      </c>
      <c r="AV167" s="324">
        <v>0</v>
      </c>
      <c r="AW167" s="323">
        <f t="shared" si="169"/>
        <v>0</v>
      </c>
      <c r="AX167" s="324">
        <v>0</v>
      </c>
      <c r="AY167" s="324">
        <v>0</v>
      </c>
      <c r="AZ167" s="323">
        <f t="shared" ref="AZ167:AZ173" si="178">AX167+AY167</f>
        <v>0</v>
      </c>
      <c r="BA167" s="324">
        <v>0</v>
      </c>
      <c r="BB167" s="324">
        <v>0</v>
      </c>
      <c r="BC167" s="323">
        <f t="shared" ref="BC167:BC173" si="179">BA167+BB167</f>
        <v>0</v>
      </c>
      <c r="BD167" s="323"/>
      <c r="BE167" s="323"/>
      <c r="BF167" s="323"/>
      <c r="BG167" s="324">
        <v>0</v>
      </c>
      <c r="BH167" s="324">
        <v>0</v>
      </c>
      <c r="BI167" s="323">
        <f t="shared" ref="BI167:BI173" si="180">BG167+BH167</f>
        <v>0</v>
      </c>
    </row>
    <row r="168" spans="1:76" s="322" customFormat="1" x14ac:dyDescent="0.25">
      <c r="A168" s="331" t="s">
        <v>112</v>
      </c>
      <c r="B168" s="318">
        <v>0</v>
      </c>
      <c r="C168" s="318">
        <v>0</v>
      </c>
      <c r="D168" s="318">
        <v>0</v>
      </c>
      <c r="E168" s="318">
        <v>0</v>
      </c>
      <c r="F168" s="318">
        <v>0</v>
      </c>
      <c r="G168" s="318">
        <v>0</v>
      </c>
      <c r="H168" s="318">
        <v>0</v>
      </c>
      <c r="I168" s="318">
        <v>0</v>
      </c>
      <c r="J168" s="318">
        <v>0</v>
      </c>
      <c r="K168" s="324">
        <v>0</v>
      </c>
      <c r="L168" s="324">
        <v>0</v>
      </c>
      <c r="M168" s="324">
        <v>0</v>
      </c>
      <c r="N168" s="324">
        <v>0</v>
      </c>
      <c r="O168" s="324">
        <f t="shared" ref="O168:O173" si="181">N168+M168</f>
        <v>0</v>
      </c>
      <c r="P168" s="324"/>
      <c r="Q168" s="324">
        <v>0</v>
      </c>
      <c r="R168" s="324">
        <v>0</v>
      </c>
      <c r="S168" s="324">
        <v>0</v>
      </c>
      <c r="T168" s="324">
        <v>0</v>
      </c>
      <c r="U168" s="324">
        <v>0</v>
      </c>
      <c r="V168" s="324">
        <v>0</v>
      </c>
      <c r="W168" s="324">
        <v>0</v>
      </c>
      <c r="X168" s="324">
        <v>0</v>
      </c>
      <c r="Y168" s="324"/>
      <c r="Z168" s="324"/>
      <c r="AA168" s="324"/>
      <c r="AB168" s="324"/>
      <c r="AC168" s="324">
        <v>0</v>
      </c>
      <c r="AD168" s="324">
        <v>0</v>
      </c>
      <c r="AE168" s="323">
        <f t="shared" ref="AE168:AE173" si="182">AD168+AC168</f>
        <v>0</v>
      </c>
      <c r="AF168" s="324"/>
      <c r="AG168" s="324"/>
      <c r="AH168" s="323">
        <f t="shared" si="165"/>
        <v>0</v>
      </c>
      <c r="AI168" s="324">
        <v>0</v>
      </c>
      <c r="AJ168" s="324">
        <v>0</v>
      </c>
      <c r="AK168" s="323">
        <f t="shared" si="166"/>
        <v>0</v>
      </c>
      <c r="AL168" s="324"/>
      <c r="AM168" s="324"/>
      <c r="AN168" s="323">
        <f t="shared" si="167"/>
        <v>0</v>
      </c>
      <c r="AO168" s="324">
        <v>0</v>
      </c>
      <c r="AP168" s="324">
        <v>0</v>
      </c>
      <c r="AQ168" s="323">
        <f t="shared" si="168"/>
        <v>0</v>
      </c>
      <c r="AR168" s="324">
        <v>0</v>
      </c>
      <c r="AS168" s="324">
        <v>0</v>
      </c>
      <c r="AT168" s="323">
        <f t="shared" si="177"/>
        <v>0</v>
      </c>
      <c r="AU168" s="324">
        <v>0</v>
      </c>
      <c r="AV168" s="324">
        <v>0</v>
      </c>
      <c r="AW168" s="323">
        <f t="shared" si="169"/>
        <v>0</v>
      </c>
      <c r="AX168" s="324">
        <v>0</v>
      </c>
      <c r="AY168" s="324">
        <v>0</v>
      </c>
      <c r="AZ168" s="323">
        <f t="shared" si="178"/>
        <v>0</v>
      </c>
      <c r="BA168" s="324">
        <v>0</v>
      </c>
      <c r="BB168" s="324">
        <v>0</v>
      </c>
      <c r="BC168" s="323">
        <f t="shared" si="179"/>
        <v>0</v>
      </c>
      <c r="BD168" s="323"/>
      <c r="BE168" s="323"/>
      <c r="BF168" s="323"/>
      <c r="BG168" s="324">
        <v>0</v>
      </c>
      <c r="BH168" s="324">
        <v>0</v>
      </c>
      <c r="BI168" s="323">
        <f t="shared" si="180"/>
        <v>0</v>
      </c>
    </row>
    <row r="169" spans="1:76" s="322" customFormat="1" x14ac:dyDescent="0.25">
      <c r="A169" s="325" t="s">
        <v>108</v>
      </c>
      <c r="B169" s="318">
        <v>0</v>
      </c>
      <c r="C169" s="318">
        <v>0</v>
      </c>
      <c r="D169" s="318">
        <v>0</v>
      </c>
      <c r="E169" s="318">
        <v>0</v>
      </c>
      <c r="F169" s="318">
        <v>0</v>
      </c>
      <c r="G169" s="318">
        <v>0</v>
      </c>
      <c r="H169" s="318">
        <v>0</v>
      </c>
      <c r="I169" s="318">
        <v>0</v>
      </c>
      <c r="J169" s="318">
        <v>0</v>
      </c>
      <c r="K169" s="324">
        <v>0</v>
      </c>
      <c r="L169" s="324">
        <v>0</v>
      </c>
      <c r="M169" s="324">
        <v>0</v>
      </c>
      <c r="N169" s="324">
        <v>0</v>
      </c>
      <c r="O169" s="324">
        <f t="shared" si="181"/>
        <v>0</v>
      </c>
      <c r="P169" s="324"/>
      <c r="Q169" s="324">
        <v>0</v>
      </c>
      <c r="R169" s="324">
        <v>0</v>
      </c>
      <c r="S169" s="324">
        <v>0</v>
      </c>
      <c r="T169" s="324">
        <v>0</v>
      </c>
      <c r="U169" s="324">
        <v>0</v>
      </c>
      <c r="V169" s="324">
        <v>0</v>
      </c>
      <c r="W169" s="324">
        <v>0</v>
      </c>
      <c r="X169" s="324">
        <v>0</v>
      </c>
      <c r="Y169" s="324">
        <v>0</v>
      </c>
      <c r="Z169" s="324">
        <v>0</v>
      </c>
      <c r="AA169" s="324">
        <f>SUM(Y169:Z169)</f>
        <v>0</v>
      </c>
      <c r="AB169" s="324"/>
      <c r="AC169" s="324">
        <v>0</v>
      </c>
      <c r="AD169" s="324">
        <v>0</v>
      </c>
      <c r="AE169" s="323">
        <f t="shared" si="182"/>
        <v>0</v>
      </c>
      <c r="AF169" s="324">
        <v>0</v>
      </c>
      <c r="AG169" s="324">
        <v>0</v>
      </c>
      <c r="AH169" s="323">
        <f t="shared" si="165"/>
        <v>0</v>
      </c>
      <c r="AI169" s="324">
        <v>0</v>
      </c>
      <c r="AJ169" s="324">
        <v>0</v>
      </c>
      <c r="AK169" s="323">
        <f t="shared" si="166"/>
        <v>0</v>
      </c>
      <c r="AL169" s="324"/>
      <c r="AM169" s="324"/>
      <c r="AN169" s="323">
        <f t="shared" si="167"/>
        <v>0</v>
      </c>
      <c r="AO169" s="324">
        <v>0</v>
      </c>
      <c r="AP169" s="324">
        <v>0</v>
      </c>
      <c r="AQ169" s="323">
        <f t="shared" si="168"/>
        <v>0</v>
      </c>
      <c r="AR169" s="324">
        <v>0</v>
      </c>
      <c r="AS169" s="324">
        <v>0</v>
      </c>
      <c r="AT169" s="323">
        <f t="shared" si="177"/>
        <v>0</v>
      </c>
      <c r="AU169" s="324">
        <v>0</v>
      </c>
      <c r="AV169" s="324">
        <v>0</v>
      </c>
      <c r="AW169" s="323">
        <f t="shared" si="169"/>
        <v>0</v>
      </c>
      <c r="AX169" s="324">
        <v>0</v>
      </c>
      <c r="AY169" s="324">
        <v>0</v>
      </c>
      <c r="AZ169" s="323">
        <f t="shared" si="178"/>
        <v>0</v>
      </c>
      <c r="BA169" s="324">
        <v>0</v>
      </c>
      <c r="BB169" s="324">
        <v>0</v>
      </c>
      <c r="BC169" s="323">
        <f t="shared" si="179"/>
        <v>0</v>
      </c>
      <c r="BD169" s="323"/>
      <c r="BE169" s="323"/>
      <c r="BF169" s="323"/>
      <c r="BG169" s="324">
        <v>0</v>
      </c>
      <c r="BH169" s="324">
        <v>0</v>
      </c>
      <c r="BI169" s="323">
        <f t="shared" si="180"/>
        <v>0</v>
      </c>
    </row>
    <row r="170" spans="1:76" s="322" customFormat="1" x14ac:dyDescent="0.25">
      <c r="A170" s="325" t="s">
        <v>113</v>
      </c>
      <c r="B170" s="318">
        <v>0</v>
      </c>
      <c r="C170" s="318">
        <v>0</v>
      </c>
      <c r="D170" s="318">
        <v>0</v>
      </c>
      <c r="E170" s="318">
        <v>0</v>
      </c>
      <c r="F170" s="318">
        <v>0</v>
      </c>
      <c r="G170" s="318">
        <v>0</v>
      </c>
      <c r="H170" s="318">
        <v>0</v>
      </c>
      <c r="I170" s="318">
        <v>0</v>
      </c>
      <c r="J170" s="318">
        <v>0</v>
      </c>
      <c r="K170" s="324">
        <v>0</v>
      </c>
      <c r="L170" s="324">
        <v>0</v>
      </c>
      <c r="M170" s="324">
        <v>0</v>
      </c>
      <c r="N170" s="324">
        <v>0</v>
      </c>
      <c r="O170" s="324">
        <f t="shared" si="181"/>
        <v>0</v>
      </c>
      <c r="P170" s="324"/>
      <c r="Q170" s="324">
        <v>0</v>
      </c>
      <c r="R170" s="324">
        <v>0</v>
      </c>
      <c r="S170" s="324">
        <v>0</v>
      </c>
      <c r="T170" s="324">
        <v>0</v>
      </c>
      <c r="U170" s="324">
        <v>0</v>
      </c>
      <c r="V170" s="324">
        <v>0</v>
      </c>
      <c r="W170" s="324">
        <v>0</v>
      </c>
      <c r="X170" s="324">
        <v>0</v>
      </c>
      <c r="Y170" s="324"/>
      <c r="Z170" s="324"/>
      <c r="AA170" s="324"/>
      <c r="AB170" s="324"/>
      <c r="AC170" s="324">
        <v>0</v>
      </c>
      <c r="AD170" s="324">
        <v>0</v>
      </c>
      <c r="AE170" s="323">
        <f t="shared" si="182"/>
        <v>0</v>
      </c>
      <c r="AF170" s="324"/>
      <c r="AG170" s="324"/>
      <c r="AH170" s="323">
        <f t="shared" si="165"/>
        <v>0</v>
      </c>
      <c r="AI170" s="324">
        <v>0</v>
      </c>
      <c r="AJ170" s="324">
        <v>0</v>
      </c>
      <c r="AK170" s="323">
        <f t="shared" si="166"/>
        <v>0</v>
      </c>
      <c r="AL170" s="324"/>
      <c r="AM170" s="324"/>
      <c r="AN170" s="323">
        <f t="shared" si="167"/>
        <v>0</v>
      </c>
      <c r="AO170" s="324">
        <v>0</v>
      </c>
      <c r="AP170" s="324">
        <v>0</v>
      </c>
      <c r="AQ170" s="323">
        <f t="shared" si="168"/>
        <v>0</v>
      </c>
      <c r="AR170" s="324">
        <v>0</v>
      </c>
      <c r="AS170" s="324">
        <v>0</v>
      </c>
      <c r="AT170" s="323">
        <f t="shared" si="177"/>
        <v>0</v>
      </c>
      <c r="AU170" s="324">
        <v>0</v>
      </c>
      <c r="AV170" s="324">
        <v>0</v>
      </c>
      <c r="AW170" s="323">
        <f t="shared" si="169"/>
        <v>0</v>
      </c>
      <c r="AX170" s="324">
        <v>0</v>
      </c>
      <c r="AY170" s="324">
        <v>0</v>
      </c>
      <c r="AZ170" s="323">
        <f t="shared" si="178"/>
        <v>0</v>
      </c>
      <c r="BA170" s="324">
        <v>0</v>
      </c>
      <c r="BB170" s="324">
        <v>0</v>
      </c>
      <c r="BC170" s="323">
        <f t="shared" si="179"/>
        <v>0</v>
      </c>
      <c r="BD170" s="323"/>
      <c r="BE170" s="323"/>
      <c r="BF170" s="323"/>
      <c r="BG170" s="324">
        <v>0</v>
      </c>
      <c r="BH170" s="324">
        <v>0</v>
      </c>
      <c r="BI170" s="323">
        <f t="shared" si="180"/>
        <v>0</v>
      </c>
    </row>
    <row r="171" spans="1:76" s="322" customFormat="1" x14ac:dyDescent="0.25">
      <c r="A171" s="325" t="s">
        <v>114</v>
      </c>
      <c r="B171" s="318">
        <v>0</v>
      </c>
      <c r="C171" s="318">
        <v>0</v>
      </c>
      <c r="D171" s="318">
        <v>0</v>
      </c>
      <c r="E171" s="318">
        <v>0</v>
      </c>
      <c r="F171" s="318">
        <v>0</v>
      </c>
      <c r="G171" s="318">
        <v>0</v>
      </c>
      <c r="H171" s="318">
        <v>0</v>
      </c>
      <c r="I171" s="318">
        <v>0</v>
      </c>
      <c r="J171" s="318">
        <v>0</v>
      </c>
      <c r="K171" s="324">
        <v>0</v>
      </c>
      <c r="L171" s="324">
        <v>0</v>
      </c>
      <c r="M171" s="324">
        <v>0</v>
      </c>
      <c r="N171" s="324">
        <v>0</v>
      </c>
      <c r="O171" s="324">
        <f t="shared" si="181"/>
        <v>0</v>
      </c>
      <c r="P171" s="324"/>
      <c r="Q171" s="324">
        <v>0</v>
      </c>
      <c r="R171" s="324">
        <v>0</v>
      </c>
      <c r="S171" s="324">
        <v>0</v>
      </c>
      <c r="T171" s="324">
        <v>0</v>
      </c>
      <c r="U171" s="324">
        <v>0</v>
      </c>
      <c r="V171" s="324">
        <v>0</v>
      </c>
      <c r="W171" s="324">
        <v>0</v>
      </c>
      <c r="X171" s="324">
        <v>0</v>
      </c>
      <c r="Y171" s="324"/>
      <c r="Z171" s="324"/>
      <c r="AA171" s="324"/>
      <c r="AB171" s="324"/>
      <c r="AC171" s="324">
        <v>0</v>
      </c>
      <c r="AD171" s="324">
        <v>0</v>
      </c>
      <c r="AE171" s="323">
        <f t="shared" si="182"/>
        <v>0</v>
      </c>
      <c r="AF171" s="324"/>
      <c r="AG171" s="324"/>
      <c r="AH171" s="323">
        <f t="shared" si="165"/>
        <v>0</v>
      </c>
      <c r="AI171" s="324">
        <v>0</v>
      </c>
      <c r="AJ171" s="324">
        <v>0</v>
      </c>
      <c r="AK171" s="323">
        <f t="shared" si="166"/>
        <v>0</v>
      </c>
      <c r="AL171" s="324"/>
      <c r="AM171" s="324"/>
      <c r="AN171" s="323">
        <f t="shared" si="167"/>
        <v>0</v>
      </c>
      <c r="AO171" s="324">
        <v>0</v>
      </c>
      <c r="AP171" s="324">
        <v>0</v>
      </c>
      <c r="AQ171" s="323">
        <f t="shared" si="168"/>
        <v>0</v>
      </c>
      <c r="AR171" s="324">
        <v>0</v>
      </c>
      <c r="AS171" s="324">
        <v>0</v>
      </c>
      <c r="AT171" s="323">
        <f t="shared" si="177"/>
        <v>0</v>
      </c>
      <c r="AU171" s="324">
        <v>0</v>
      </c>
      <c r="AV171" s="324">
        <v>0</v>
      </c>
      <c r="AW171" s="323">
        <f t="shared" si="169"/>
        <v>0</v>
      </c>
      <c r="AX171" s="324">
        <v>0</v>
      </c>
      <c r="AY171" s="324">
        <v>0</v>
      </c>
      <c r="AZ171" s="323">
        <f t="shared" si="178"/>
        <v>0</v>
      </c>
      <c r="BA171" s="324">
        <v>0</v>
      </c>
      <c r="BB171" s="324">
        <v>0</v>
      </c>
      <c r="BC171" s="323">
        <f t="shared" si="179"/>
        <v>0</v>
      </c>
      <c r="BD171" s="323"/>
      <c r="BE171" s="323"/>
      <c r="BF171" s="323"/>
      <c r="BG171" s="324">
        <v>0</v>
      </c>
      <c r="BH171" s="324">
        <v>0</v>
      </c>
      <c r="BI171" s="323">
        <f t="shared" si="180"/>
        <v>0</v>
      </c>
    </row>
    <row r="172" spans="1:76" s="322" customFormat="1" x14ac:dyDescent="0.25">
      <c r="A172" s="325" t="s">
        <v>115</v>
      </c>
      <c r="B172" s="318">
        <v>0</v>
      </c>
      <c r="C172" s="318">
        <v>0</v>
      </c>
      <c r="D172" s="318">
        <v>0</v>
      </c>
      <c r="E172" s="318">
        <v>0</v>
      </c>
      <c r="F172" s="318">
        <v>0</v>
      </c>
      <c r="G172" s="318">
        <v>0</v>
      </c>
      <c r="H172" s="318">
        <v>0</v>
      </c>
      <c r="I172" s="318">
        <v>0</v>
      </c>
      <c r="J172" s="318">
        <v>0</v>
      </c>
      <c r="K172" s="324">
        <v>0</v>
      </c>
      <c r="L172" s="324">
        <v>0</v>
      </c>
      <c r="M172" s="324">
        <v>0</v>
      </c>
      <c r="N172" s="324">
        <v>0</v>
      </c>
      <c r="O172" s="324">
        <f t="shared" si="181"/>
        <v>0</v>
      </c>
      <c r="P172" s="324"/>
      <c r="Q172" s="324">
        <v>0</v>
      </c>
      <c r="R172" s="324">
        <v>0</v>
      </c>
      <c r="S172" s="324">
        <v>0</v>
      </c>
      <c r="T172" s="324">
        <v>0</v>
      </c>
      <c r="U172" s="324">
        <v>0</v>
      </c>
      <c r="V172" s="324">
        <v>0</v>
      </c>
      <c r="W172" s="324">
        <v>0</v>
      </c>
      <c r="X172" s="324">
        <v>0</v>
      </c>
      <c r="Y172" s="324"/>
      <c r="Z172" s="324"/>
      <c r="AA172" s="324"/>
      <c r="AB172" s="324"/>
      <c r="AC172" s="324">
        <v>0</v>
      </c>
      <c r="AD172" s="324">
        <v>0</v>
      </c>
      <c r="AE172" s="323">
        <f t="shared" si="182"/>
        <v>0</v>
      </c>
      <c r="AF172" s="324"/>
      <c r="AG172" s="324"/>
      <c r="AH172" s="323">
        <f t="shared" si="165"/>
        <v>0</v>
      </c>
      <c r="AI172" s="324">
        <v>0</v>
      </c>
      <c r="AJ172" s="324">
        <v>0</v>
      </c>
      <c r="AK172" s="323">
        <f t="shared" si="166"/>
        <v>0</v>
      </c>
      <c r="AL172" s="324"/>
      <c r="AM172" s="324"/>
      <c r="AN172" s="323">
        <f t="shared" si="167"/>
        <v>0</v>
      </c>
      <c r="AO172" s="324">
        <v>0</v>
      </c>
      <c r="AP172" s="324">
        <v>0</v>
      </c>
      <c r="AQ172" s="323">
        <f t="shared" si="168"/>
        <v>0</v>
      </c>
      <c r="AR172" s="324">
        <v>0</v>
      </c>
      <c r="AS172" s="324">
        <v>0</v>
      </c>
      <c r="AT172" s="323">
        <f t="shared" si="177"/>
        <v>0</v>
      </c>
      <c r="AU172" s="324">
        <v>0</v>
      </c>
      <c r="AV172" s="324">
        <v>0</v>
      </c>
      <c r="AW172" s="323">
        <f t="shared" si="169"/>
        <v>0</v>
      </c>
      <c r="AX172" s="324">
        <v>0</v>
      </c>
      <c r="AY172" s="324">
        <v>0</v>
      </c>
      <c r="AZ172" s="323">
        <f t="shared" si="178"/>
        <v>0</v>
      </c>
      <c r="BA172" s="324">
        <v>0</v>
      </c>
      <c r="BB172" s="324">
        <v>0</v>
      </c>
      <c r="BC172" s="323">
        <f t="shared" si="179"/>
        <v>0</v>
      </c>
      <c r="BD172" s="323"/>
      <c r="BE172" s="323"/>
      <c r="BF172" s="323"/>
      <c r="BG172" s="324">
        <v>0</v>
      </c>
      <c r="BH172" s="324">
        <v>0</v>
      </c>
      <c r="BI172" s="323">
        <f t="shared" si="180"/>
        <v>0</v>
      </c>
    </row>
    <row r="173" spans="1:76" s="322" customFormat="1" x14ac:dyDescent="0.25">
      <c r="A173" s="325" t="s">
        <v>116</v>
      </c>
      <c r="B173" s="318">
        <v>0</v>
      </c>
      <c r="C173" s="318">
        <v>0</v>
      </c>
      <c r="D173" s="318">
        <v>0</v>
      </c>
      <c r="E173" s="318">
        <v>0</v>
      </c>
      <c r="F173" s="318">
        <v>0</v>
      </c>
      <c r="G173" s="318">
        <v>0</v>
      </c>
      <c r="H173" s="318">
        <v>0</v>
      </c>
      <c r="I173" s="318">
        <v>0</v>
      </c>
      <c r="J173" s="318">
        <v>0</v>
      </c>
      <c r="K173" s="324">
        <v>0</v>
      </c>
      <c r="L173" s="324">
        <v>0</v>
      </c>
      <c r="M173" s="324">
        <v>0</v>
      </c>
      <c r="N173" s="324">
        <v>0</v>
      </c>
      <c r="O173" s="324">
        <f t="shared" si="181"/>
        <v>0</v>
      </c>
      <c r="P173" s="324"/>
      <c r="Q173" s="324">
        <v>0</v>
      </c>
      <c r="R173" s="324">
        <v>0</v>
      </c>
      <c r="S173" s="324">
        <v>0</v>
      </c>
      <c r="T173" s="324">
        <v>0</v>
      </c>
      <c r="U173" s="324">
        <v>0</v>
      </c>
      <c r="V173" s="324">
        <v>0</v>
      </c>
      <c r="W173" s="324">
        <v>0</v>
      </c>
      <c r="X173" s="324">
        <v>0</v>
      </c>
      <c r="Y173" s="324"/>
      <c r="Z173" s="324"/>
      <c r="AA173" s="324"/>
      <c r="AB173" s="324"/>
      <c r="AC173" s="324">
        <v>0</v>
      </c>
      <c r="AD173" s="324">
        <v>0</v>
      </c>
      <c r="AE173" s="323">
        <f t="shared" si="182"/>
        <v>0</v>
      </c>
      <c r="AF173" s="324"/>
      <c r="AG173" s="324"/>
      <c r="AH173" s="323">
        <f>AF173+AG173</f>
        <v>0</v>
      </c>
      <c r="AI173" s="324">
        <v>0</v>
      </c>
      <c r="AJ173" s="324">
        <v>0</v>
      </c>
      <c r="AK173" s="323">
        <f t="shared" si="166"/>
        <v>0</v>
      </c>
      <c r="AL173" s="324"/>
      <c r="AM173" s="324"/>
      <c r="AN173" s="323">
        <f t="shared" si="167"/>
        <v>0</v>
      </c>
      <c r="AO173" s="324">
        <v>0</v>
      </c>
      <c r="AP173" s="324">
        <v>0</v>
      </c>
      <c r="AQ173" s="323">
        <f t="shared" si="168"/>
        <v>0</v>
      </c>
      <c r="AR173" s="324">
        <v>0</v>
      </c>
      <c r="AS173" s="324">
        <v>0</v>
      </c>
      <c r="AT173" s="323">
        <f t="shared" si="177"/>
        <v>0</v>
      </c>
      <c r="AU173" s="324">
        <v>0</v>
      </c>
      <c r="AV173" s="324">
        <v>0</v>
      </c>
      <c r="AW173" s="323">
        <f t="shared" si="169"/>
        <v>0</v>
      </c>
      <c r="AX173" s="324">
        <v>0</v>
      </c>
      <c r="AY173" s="324">
        <v>0</v>
      </c>
      <c r="AZ173" s="323">
        <f t="shared" si="178"/>
        <v>0</v>
      </c>
      <c r="BA173" s="324">
        <v>0</v>
      </c>
      <c r="BB173" s="324">
        <v>0</v>
      </c>
      <c r="BC173" s="323">
        <f t="shared" si="179"/>
        <v>0</v>
      </c>
      <c r="BD173" s="323"/>
      <c r="BE173" s="323"/>
      <c r="BF173" s="323"/>
      <c r="BG173" s="324">
        <v>0</v>
      </c>
      <c r="BH173" s="324">
        <v>0</v>
      </c>
      <c r="BI173" s="323">
        <f t="shared" si="180"/>
        <v>0</v>
      </c>
    </row>
    <row r="174" spans="1:76" x14ac:dyDescent="0.3">
      <c r="A174" s="283" t="s">
        <v>117</v>
      </c>
      <c r="B174" s="65">
        <v>93.12</v>
      </c>
      <c r="C174" s="65">
        <v>479.00380000000001</v>
      </c>
      <c r="D174" s="65">
        <v>572.12379999999996</v>
      </c>
      <c r="E174" s="65">
        <v>132.51560000000001</v>
      </c>
      <c r="F174" s="65">
        <v>547.33780000000002</v>
      </c>
      <c r="G174" s="65">
        <v>679.85339999999997</v>
      </c>
      <c r="H174" s="65">
        <v>236.84520000000001</v>
      </c>
      <c r="I174" s="65">
        <v>112.3785</v>
      </c>
      <c r="J174" s="65">
        <v>618.93619999999999</v>
      </c>
      <c r="K174" s="106">
        <v>731.31479999999999</v>
      </c>
      <c r="L174" s="107">
        <v>300.86439999999999</v>
      </c>
      <c r="M174" s="106">
        <f>SUM(M88:M173)</f>
        <v>103.78700000000001</v>
      </c>
      <c r="N174" s="106">
        <f>SUM(N88:N173)</f>
        <v>598.38160000000016</v>
      </c>
      <c r="O174" s="106">
        <v>662.47810000000015</v>
      </c>
      <c r="P174" s="106"/>
      <c r="Q174" s="107">
        <v>132.56479999999999</v>
      </c>
      <c r="R174" s="107">
        <v>709.20320000000004</v>
      </c>
      <c r="S174" s="106">
        <v>841.76800000000003</v>
      </c>
      <c r="T174" s="107">
        <v>341.18950000000001</v>
      </c>
      <c r="U174" s="106">
        <v>154.584</v>
      </c>
      <c r="V174" s="106">
        <v>874.15549999999985</v>
      </c>
      <c r="W174" s="106">
        <v>1028.7394999999999</v>
      </c>
      <c r="X174" s="106">
        <v>528.38940000000002</v>
      </c>
      <c r="Y174" s="106">
        <f>SUM(Y88:Y173)</f>
        <v>111.88420000000001</v>
      </c>
      <c r="Z174" s="106">
        <f>SUM(Z88:Z173)</f>
        <v>755.02729999999963</v>
      </c>
      <c r="AA174" s="106">
        <f>SUM(AA88:AA173)</f>
        <v>866.91279999999972</v>
      </c>
      <c r="AB174" s="106"/>
      <c r="AC174" s="106">
        <f>SUM(AC88:AC173)</f>
        <v>471.27929999999992</v>
      </c>
      <c r="AD174" s="106">
        <f>SUM(AD88:AD173)</f>
        <v>457.00009999999997</v>
      </c>
      <c r="AE174" s="80">
        <f>SUM(AE88:AE173)</f>
        <v>928.27939999999967</v>
      </c>
      <c r="AF174" s="80">
        <f t="shared" ref="AF174:AY174" si="183">SUM(AF88:AF173)</f>
        <v>450.80630000000008</v>
      </c>
      <c r="AG174" s="80">
        <f t="shared" si="183"/>
        <v>494.24520000000001</v>
      </c>
      <c r="AH174" s="80">
        <f t="shared" si="183"/>
        <v>945.05150000000003</v>
      </c>
      <c r="AI174" s="80">
        <f>SUM(AI88:AI173)</f>
        <v>458.28454999999991</v>
      </c>
      <c r="AJ174" s="80">
        <f>SUM(AJ88:AJ173)</f>
        <v>436.29119999999995</v>
      </c>
      <c r="AK174" s="80">
        <f>SUM(AK88:AK173)</f>
        <v>894.57575000000008</v>
      </c>
      <c r="AL174" s="80">
        <f t="shared" si="183"/>
        <v>563.96619999999984</v>
      </c>
      <c r="AM174" s="80">
        <f t="shared" si="183"/>
        <v>556.45039999999995</v>
      </c>
      <c r="AN174" s="80">
        <f t="shared" si="183"/>
        <v>1120.4166</v>
      </c>
      <c r="AO174" s="80">
        <f t="shared" si="183"/>
        <v>750.48369999999977</v>
      </c>
      <c r="AP174" s="80">
        <f t="shared" si="183"/>
        <v>490.30939999999998</v>
      </c>
      <c r="AQ174" s="80">
        <f>SUM(AQ88:AQ173)</f>
        <v>1240.7931000000003</v>
      </c>
      <c r="AR174" s="80">
        <f t="shared" ref="AR174:AU174" si="184">SUM(AR88:AR173)</f>
        <v>715.65329999999972</v>
      </c>
      <c r="AS174" s="80">
        <f t="shared" si="184"/>
        <v>440.71439999999996</v>
      </c>
      <c r="AT174" s="80">
        <f t="shared" si="184"/>
        <v>1156.3677</v>
      </c>
      <c r="AU174" s="80">
        <f t="shared" si="184"/>
        <v>695.47324000000015</v>
      </c>
      <c r="AV174" s="80">
        <f t="shared" si="183"/>
        <v>486.86500000000007</v>
      </c>
      <c r="AW174" s="80">
        <f>SUM(AW88:AW173)</f>
        <v>1182.33824</v>
      </c>
      <c r="AX174" s="80">
        <f t="shared" si="183"/>
        <v>823.78624000000013</v>
      </c>
      <c r="AY174" s="80">
        <f t="shared" si="183"/>
        <v>450.86500000000007</v>
      </c>
      <c r="AZ174" s="80">
        <f>SUM(AZ88:AZ173)</f>
        <v>1274.6512400000001</v>
      </c>
      <c r="BA174" s="80">
        <f t="shared" ref="BA174:BW174" si="185">SUM(BA88:BA173)</f>
        <v>845.9425</v>
      </c>
      <c r="BB174" s="80">
        <f t="shared" si="185"/>
        <v>674.72029999999995</v>
      </c>
      <c r="BC174" s="80">
        <f>SUM(BC88:BC173)</f>
        <v>1520.6627999999998</v>
      </c>
      <c r="BD174" s="80">
        <f t="shared" si="185"/>
        <v>738.98200000000008</v>
      </c>
      <c r="BE174" s="80">
        <f t="shared" si="185"/>
        <v>631.298</v>
      </c>
      <c r="BF174" s="80">
        <f t="shared" si="185"/>
        <v>1370.2799999999995</v>
      </c>
      <c r="BG174" s="80">
        <f t="shared" si="185"/>
        <v>729.82810000000018</v>
      </c>
      <c r="BH174" s="80">
        <f t="shared" si="185"/>
        <v>504.10279999999995</v>
      </c>
      <c r="BI174" s="80">
        <f t="shared" si="185"/>
        <v>1233.9309000000001</v>
      </c>
      <c r="BJ174" s="80">
        <f t="shared" si="185"/>
        <v>843.53129999999999</v>
      </c>
      <c r="BK174" s="80">
        <f t="shared" si="185"/>
        <v>572.93849999999998</v>
      </c>
      <c r="BL174" s="80">
        <f t="shared" si="185"/>
        <v>1416.4697999999996</v>
      </c>
      <c r="BM174" s="80">
        <f t="shared" si="185"/>
        <v>680.2011</v>
      </c>
      <c r="BN174" s="80">
        <f t="shared" si="185"/>
        <v>274.01229999999998</v>
      </c>
      <c r="BO174" s="80">
        <f t="shared" si="185"/>
        <v>954.21339999999987</v>
      </c>
      <c r="BP174" s="80">
        <f t="shared" si="185"/>
        <v>877.52369999999996</v>
      </c>
      <c r="BQ174" s="80">
        <f t="shared" si="185"/>
        <v>507.03989999999993</v>
      </c>
      <c r="BR174" s="80">
        <f t="shared" si="185"/>
        <v>1384.5635999999997</v>
      </c>
      <c r="BS174" s="80">
        <f t="shared" si="185"/>
        <v>784.08799999999985</v>
      </c>
      <c r="BT174" s="80">
        <f t="shared" si="185"/>
        <v>458.54629999999997</v>
      </c>
      <c r="BU174" s="80">
        <f t="shared" si="185"/>
        <v>1242.6342999999997</v>
      </c>
      <c r="BV174" s="80">
        <f t="shared" si="185"/>
        <v>848.22899999999981</v>
      </c>
      <c r="BW174" s="80">
        <f t="shared" si="185"/>
        <v>528.96999999999991</v>
      </c>
      <c r="BX174" s="80">
        <f>SUM(BX88:BX173)</f>
        <v>1377.1990000000001</v>
      </c>
    </row>
    <row r="175" spans="1:76" s="31" customFormat="1" x14ac:dyDescent="0.25">
      <c r="A175" s="453" t="s">
        <v>118</v>
      </c>
      <c r="B175" s="69">
        <v>139.53980000000001</v>
      </c>
      <c r="C175" s="69">
        <v>825.70510000000002</v>
      </c>
      <c r="D175" s="69">
        <v>965.24490000000003</v>
      </c>
      <c r="E175" s="69">
        <v>156.15190000000001</v>
      </c>
      <c r="F175" s="69">
        <v>1043.4758999999999</v>
      </c>
      <c r="G175" s="69">
        <v>1199.6278</v>
      </c>
      <c r="H175" s="69">
        <v>490.53120000000001</v>
      </c>
      <c r="I175" s="69">
        <v>168.28630000000001</v>
      </c>
      <c r="J175" s="69">
        <v>1113.8221000000001</v>
      </c>
      <c r="K175" s="98">
        <v>1282.1084000000001</v>
      </c>
      <c r="L175" s="98">
        <v>565.36120000000005</v>
      </c>
      <c r="M175" s="98">
        <v>154.75790000000001</v>
      </c>
      <c r="N175" s="98">
        <v>569.15390000000002</v>
      </c>
      <c r="O175" s="98">
        <f>N175+M175</f>
        <v>723.91180000000008</v>
      </c>
      <c r="P175" s="98"/>
      <c r="Q175" s="98">
        <v>191.55340000000001</v>
      </c>
      <c r="R175" s="98">
        <v>1174.3703</v>
      </c>
      <c r="S175" s="98">
        <v>1365.9237000000001</v>
      </c>
      <c r="T175" s="98">
        <v>592.38109999999995</v>
      </c>
      <c r="U175" s="98">
        <v>191.542</v>
      </c>
      <c r="V175" s="98">
        <v>1219.5597</v>
      </c>
      <c r="W175" s="98">
        <f>V175+U175</f>
        <v>1411.1016999999999</v>
      </c>
      <c r="X175" s="98">
        <v>649.76430000000005</v>
      </c>
      <c r="Y175" s="98">
        <v>167.03110000000001</v>
      </c>
      <c r="Z175" s="98">
        <v>933.4144</v>
      </c>
      <c r="AA175" s="98">
        <f>SUM(Y175:Z175)</f>
        <v>1100.4455</v>
      </c>
      <c r="AB175" s="98"/>
      <c r="AC175" s="98">
        <v>812.75279999999998</v>
      </c>
      <c r="AD175" s="98">
        <v>627.68939999999998</v>
      </c>
      <c r="AE175" s="98">
        <f t="shared" ref="AE175:AE211" si="186">AD175+AC175</f>
        <v>1440.4422</v>
      </c>
      <c r="AF175" s="98">
        <v>808.42610000000002</v>
      </c>
      <c r="AG175" s="98">
        <v>638.31219999999996</v>
      </c>
      <c r="AH175" s="98">
        <f>SUM(AF175:AG175)</f>
        <v>1446.7383</v>
      </c>
      <c r="AI175" s="98">
        <v>748.79010000000005</v>
      </c>
      <c r="AJ175" s="98">
        <v>579.19880000000001</v>
      </c>
      <c r="AK175" s="98">
        <f>SUM(AI175:AJ175)</f>
        <v>1327.9889000000001</v>
      </c>
      <c r="AL175" s="98">
        <v>864.51520000000005</v>
      </c>
      <c r="AM175" s="98">
        <v>697.73149999999998</v>
      </c>
      <c r="AN175" s="98">
        <f>SUM(AL175:AM175)</f>
        <v>1562.2467000000001</v>
      </c>
      <c r="AO175" s="98">
        <v>1064.1380999999999</v>
      </c>
      <c r="AP175" s="98">
        <v>549.81129999999996</v>
      </c>
      <c r="AQ175" s="98">
        <f>SUM(AO175:AP175)</f>
        <v>1613.9494</v>
      </c>
      <c r="AR175" s="98">
        <v>1001.0472</v>
      </c>
      <c r="AS175" s="98">
        <v>500.1241</v>
      </c>
      <c r="AT175" s="98">
        <f>SUM(AR175:AS175)</f>
        <v>1501.1713</v>
      </c>
      <c r="AU175" s="98">
        <v>1031.1649</v>
      </c>
      <c r="AV175" s="98">
        <v>639.78110000000004</v>
      </c>
      <c r="AW175" s="98">
        <f>SUM(AU175:AV175)</f>
        <v>1670.9459999999999</v>
      </c>
      <c r="AX175" s="98">
        <v>1018.957</v>
      </c>
      <c r="AY175" s="98">
        <v>701.77210000000002</v>
      </c>
      <c r="AZ175" s="98">
        <f>SUM(AX175:AY175)</f>
        <v>1720.7291</v>
      </c>
      <c r="BA175" s="98">
        <v>1063.1343999999999</v>
      </c>
      <c r="BB175" s="98">
        <v>927.60569999999996</v>
      </c>
      <c r="BC175" s="98">
        <f>SUM(BA175:BB175)</f>
        <v>1990.7401</v>
      </c>
      <c r="BD175" s="98">
        <v>975.36009999999999</v>
      </c>
      <c r="BE175" s="98">
        <v>779.81619999999998</v>
      </c>
      <c r="BF175" s="98">
        <f>SUM(BD175:BE175)</f>
        <v>1755.1763000000001</v>
      </c>
      <c r="BG175" s="98">
        <v>988.8931</v>
      </c>
      <c r="BH175" s="98">
        <v>678.05529999999999</v>
      </c>
      <c r="BI175" s="98">
        <f>SUM(BG175:BH175)</f>
        <v>1666.9484</v>
      </c>
      <c r="BJ175" s="31">
        <v>1154.6361999999999</v>
      </c>
      <c r="BK175" s="31">
        <v>842.81709999999998</v>
      </c>
      <c r="BL175" s="31">
        <f>SUM(BJ175:BK175)</f>
        <v>1997.4532999999999</v>
      </c>
      <c r="BM175" s="31">
        <v>964.3383</v>
      </c>
      <c r="BN175" s="31">
        <v>587.18230000000005</v>
      </c>
      <c r="BO175" s="31">
        <f>SUM(BM175:BN175)</f>
        <v>1551.5206000000001</v>
      </c>
      <c r="BP175" s="31">
        <v>1195.3915999999999</v>
      </c>
      <c r="BQ175" s="31">
        <v>738.9144</v>
      </c>
      <c r="BR175" s="31">
        <f>SUM(BP175:BQ175)</f>
        <v>1934.306</v>
      </c>
      <c r="BS175" s="31">
        <v>1249.8289</v>
      </c>
      <c r="BT175" s="31">
        <v>715.49130000000002</v>
      </c>
      <c r="BU175" s="31">
        <f>SUM(BS175:BT175)</f>
        <v>1965.3202000000001</v>
      </c>
      <c r="BV175" s="31">
        <v>1418.9654</v>
      </c>
      <c r="BW175" s="31">
        <v>808.59889999999996</v>
      </c>
      <c r="BX175" s="31">
        <f>SUM(BV175:BW175)</f>
        <v>2227.5643</v>
      </c>
    </row>
    <row r="176" spans="1:76" x14ac:dyDescent="0.25">
      <c r="A176" s="284" t="s">
        <v>338</v>
      </c>
      <c r="B176" s="46">
        <f>B174-(B92+B98+B107)</f>
        <v>93.12</v>
      </c>
      <c r="C176" s="46">
        <f t="shared" ref="C176:BQ176" si="187">C174-(C92+C98+C107)</f>
        <v>418.73110000000003</v>
      </c>
      <c r="D176" s="46">
        <f t="shared" si="187"/>
        <v>511.85109999999997</v>
      </c>
      <c r="E176" s="46">
        <f t="shared" si="187"/>
        <v>102.51560000000001</v>
      </c>
      <c r="F176" s="46">
        <f t="shared" si="187"/>
        <v>507.33780000000002</v>
      </c>
      <c r="G176" s="46">
        <f t="shared" si="187"/>
        <v>609.85339999999997</v>
      </c>
      <c r="H176" s="46">
        <f t="shared" si="187"/>
        <v>236.84520000000001</v>
      </c>
      <c r="I176" s="46">
        <f t="shared" si="187"/>
        <v>112.3785</v>
      </c>
      <c r="J176" s="46">
        <f t="shared" si="187"/>
        <v>548.93619999999999</v>
      </c>
      <c r="K176" s="46">
        <f t="shared" si="187"/>
        <v>661.31479999999999</v>
      </c>
      <c r="L176" s="46">
        <f t="shared" si="187"/>
        <v>300.86439999999999</v>
      </c>
      <c r="M176" s="46">
        <f t="shared" si="187"/>
        <v>103.78700000000001</v>
      </c>
      <c r="N176" s="46">
        <f t="shared" si="187"/>
        <v>537.9548000000002</v>
      </c>
      <c r="O176" s="46">
        <f t="shared" si="187"/>
        <v>602.0513000000002</v>
      </c>
      <c r="P176" s="46">
        <f t="shared" si="187"/>
        <v>0</v>
      </c>
      <c r="Q176" s="46">
        <f t="shared" si="187"/>
        <v>132.56479999999999</v>
      </c>
      <c r="R176" s="46">
        <f t="shared" si="187"/>
        <v>679.19920000000002</v>
      </c>
      <c r="S176" s="46">
        <f t="shared" si="187"/>
        <v>771.76800000000003</v>
      </c>
      <c r="T176" s="46">
        <f t="shared" si="187"/>
        <v>341.18950000000001</v>
      </c>
      <c r="U176" s="46">
        <f t="shared" si="187"/>
        <v>129.584</v>
      </c>
      <c r="V176" s="46">
        <f t="shared" si="187"/>
        <v>829.15549999999985</v>
      </c>
      <c r="W176" s="46">
        <f t="shared" si="187"/>
        <v>958.73949999999991</v>
      </c>
      <c r="X176" s="46">
        <f t="shared" si="187"/>
        <v>528.38940000000002</v>
      </c>
      <c r="Y176" s="46">
        <f t="shared" si="187"/>
        <v>111.88420000000001</v>
      </c>
      <c r="Z176" s="46">
        <f t="shared" si="187"/>
        <v>708.15259999999967</v>
      </c>
      <c r="AA176" s="46">
        <f t="shared" si="187"/>
        <v>820.03809999999976</v>
      </c>
      <c r="AB176" s="46">
        <f t="shared" si="187"/>
        <v>0</v>
      </c>
      <c r="AC176" s="46">
        <f t="shared" si="187"/>
        <v>401.27929999999992</v>
      </c>
      <c r="AD176" s="46">
        <f t="shared" si="187"/>
        <v>457.00009999999997</v>
      </c>
      <c r="AE176" s="46">
        <f t="shared" si="187"/>
        <v>858.27939999999967</v>
      </c>
      <c r="AF176" s="46">
        <f t="shared" si="187"/>
        <v>397.80630000000008</v>
      </c>
      <c r="AG176" s="46">
        <f t="shared" si="187"/>
        <v>494.24520000000001</v>
      </c>
      <c r="AH176" s="46">
        <f t="shared" si="187"/>
        <v>892.05150000000003</v>
      </c>
      <c r="AI176" s="46">
        <f t="shared" si="187"/>
        <v>379.78464999999994</v>
      </c>
      <c r="AJ176" s="46">
        <f t="shared" si="187"/>
        <v>436.29119999999995</v>
      </c>
      <c r="AK176" s="46">
        <f t="shared" si="187"/>
        <v>816.07585000000006</v>
      </c>
      <c r="AL176" s="46">
        <f t="shared" si="187"/>
        <v>510.96619999999984</v>
      </c>
      <c r="AM176" s="46">
        <f t="shared" si="187"/>
        <v>556.45039999999995</v>
      </c>
      <c r="AN176" s="46">
        <f t="shared" si="187"/>
        <v>1067.4166</v>
      </c>
      <c r="AO176" s="46">
        <f t="shared" si="187"/>
        <v>658.48369999999977</v>
      </c>
      <c r="AP176" s="46">
        <f t="shared" si="187"/>
        <v>490.30939999999998</v>
      </c>
      <c r="AQ176" s="46">
        <f t="shared" si="187"/>
        <v>1148.7931000000003</v>
      </c>
      <c r="AR176" s="46">
        <f t="shared" si="187"/>
        <v>623.79909999999973</v>
      </c>
      <c r="AS176" s="46">
        <f t="shared" si="187"/>
        <v>440.71439999999996</v>
      </c>
      <c r="AT176" s="46">
        <f t="shared" si="187"/>
        <v>1064.5135</v>
      </c>
      <c r="AU176" s="46">
        <f t="shared" si="187"/>
        <v>663.47324000000015</v>
      </c>
      <c r="AV176" s="46">
        <f t="shared" si="187"/>
        <v>486.86500000000007</v>
      </c>
      <c r="AW176" s="46">
        <f t="shared" si="187"/>
        <v>1150.33824</v>
      </c>
      <c r="AX176" s="46">
        <f t="shared" si="187"/>
        <v>731.78624000000013</v>
      </c>
      <c r="AY176" s="46">
        <f t="shared" si="187"/>
        <v>450.86500000000007</v>
      </c>
      <c r="AZ176" s="46">
        <f t="shared" si="187"/>
        <v>1182.6512400000001</v>
      </c>
      <c r="BA176" s="46">
        <f t="shared" si="187"/>
        <v>716.9425</v>
      </c>
      <c r="BB176" s="46">
        <f t="shared" si="187"/>
        <v>674.72029999999995</v>
      </c>
      <c r="BC176" s="46">
        <f t="shared" si="187"/>
        <v>1391.6627999999998</v>
      </c>
      <c r="BD176" s="46">
        <f t="shared" si="187"/>
        <v>613.46870000000013</v>
      </c>
      <c r="BE176" s="46">
        <f t="shared" si="187"/>
        <v>631.298</v>
      </c>
      <c r="BF176" s="46">
        <f t="shared" si="187"/>
        <v>1244.7666999999994</v>
      </c>
      <c r="BG176" s="46">
        <f t="shared" si="187"/>
        <v>637.82810000000018</v>
      </c>
      <c r="BH176" s="46">
        <f t="shared" si="187"/>
        <v>504.10279999999995</v>
      </c>
      <c r="BI176" s="46">
        <f t="shared" si="187"/>
        <v>1141.9309000000001</v>
      </c>
      <c r="BJ176" s="46">
        <f t="shared" si="187"/>
        <v>622.54859999999996</v>
      </c>
      <c r="BK176" s="46">
        <f t="shared" si="187"/>
        <v>572.93849999999998</v>
      </c>
      <c r="BL176" s="46">
        <f t="shared" si="187"/>
        <v>1195.4870999999996</v>
      </c>
      <c r="BM176" s="46">
        <f t="shared" si="187"/>
        <v>460.36630000000002</v>
      </c>
      <c r="BN176" s="46">
        <f t="shared" si="187"/>
        <v>274.01229999999998</v>
      </c>
      <c r="BO176" s="46">
        <f t="shared" si="187"/>
        <v>734.37859999999989</v>
      </c>
      <c r="BP176" s="46">
        <f t="shared" si="187"/>
        <v>677.52369999999996</v>
      </c>
      <c r="BQ176" s="46">
        <f t="shared" si="187"/>
        <v>507.03989999999993</v>
      </c>
      <c r="BR176" s="46">
        <f t="shared" ref="BR176:BX176" si="188">BR174-(BR92+BR98+BR107)</f>
        <v>1184.5635999999997</v>
      </c>
      <c r="BS176" s="46">
        <f t="shared" si="188"/>
        <v>564.08799999999985</v>
      </c>
      <c r="BT176" s="46">
        <f t="shared" si="188"/>
        <v>458.54629999999997</v>
      </c>
      <c r="BU176" s="46">
        <f t="shared" si="188"/>
        <v>1022.6342999999997</v>
      </c>
      <c r="BV176" s="46">
        <f t="shared" si="188"/>
        <v>638.22899999999981</v>
      </c>
      <c r="BW176" s="46">
        <f t="shared" si="188"/>
        <v>528.96999999999991</v>
      </c>
      <c r="BX176" s="46">
        <f t="shared" si="188"/>
        <v>1167.1990000000001</v>
      </c>
    </row>
    <row r="177" spans="1:76" s="299" customFormat="1" ht="28.5" customHeight="1" x14ac:dyDescent="0.25">
      <c r="A177" s="294" t="s">
        <v>305</v>
      </c>
      <c r="B177" s="295"/>
      <c r="C177" s="295"/>
      <c r="D177" s="295"/>
      <c r="E177" s="295"/>
      <c r="F177" s="295"/>
      <c r="G177" s="295"/>
      <c r="H177" s="295"/>
      <c r="I177" s="295"/>
      <c r="J177" s="295"/>
      <c r="K177" s="295"/>
      <c r="L177" s="295">
        <v>0</v>
      </c>
      <c r="M177" s="295"/>
      <c r="N177" s="295"/>
      <c r="O177" s="295"/>
      <c r="P177" s="295"/>
      <c r="Q177" s="295">
        <v>0</v>
      </c>
      <c r="R177" s="295">
        <v>0</v>
      </c>
      <c r="S177" s="295"/>
      <c r="T177" s="295">
        <v>0</v>
      </c>
      <c r="U177" s="295"/>
      <c r="V177" s="295"/>
      <c r="W177" s="295"/>
      <c r="X177" s="295"/>
      <c r="Y177" s="295"/>
      <c r="Z177" s="295"/>
      <c r="AA177" s="295"/>
      <c r="AB177" s="295"/>
      <c r="AC177" s="295"/>
      <c r="AD177" s="295"/>
      <c r="AE177" s="295"/>
      <c r="AF177" s="295"/>
      <c r="AG177" s="295"/>
      <c r="AH177" s="295"/>
      <c r="AI177" s="295"/>
      <c r="AJ177" s="295"/>
      <c r="AK177" s="295"/>
      <c r="AL177" s="295"/>
      <c r="AM177" s="295"/>
      <c r="AN177" s="295"/>
      <c r="AO177" s="295"/>
      <c r="AP177" s="295"/>
      <c r="AQ177" s="295"/>
      <c r="AR177" s="295"/>
      <c r="AS177" s="295"/>
      <c r="AT177" s="295"/>
      <c r="AU177" s="295"/>
      <c r="AV177" s="295"/>
      <c r="AW177" s="295"/>
      <c r="AX177" s="295"/>
      <c r="AY177" s="295"/>
      <c r="AZ177" s="295"/>
      <c r="BC177" s="384"/>
      <c r="BD177" s="384"/>
      <c r="BE177" s="384"/>
      <c r="BF177" s="384"/>
      <c r="BI177" s="384"/>
    </row>
    <row r="178" spans="1:76" s="37" customFormat="1" ht="28.5" x14ac:dyDescent="0.45">
      <c r="A178" s="255" t="s">
        <v>119</v>
      </c>
      <c r="B178" s="46"/>
      <c r="C178" s="46"/>
      <c r="D178" s="46"/>
      <c r="E178" s="46"/>
      <c r="F178" s="46"/>
      <c r="G178" s="46"/>
      <c r="H178" s="46"/>
      <c r="I178" s="46"/>
      <c r="J178" s="46"/>
      <c r="K178" s="39"/>
      <c r="L178" s="57">
        <v>0</v>
      </c>
      <c r="M178" s="39"/>
      <c r="N178" s="39"/>
      <c r="O178" s="39"/>
      <c r="P178" s="39"/>
      <c r="Q178" s="57">
        <v>0</v>
      </c>
      <c r="R178" s="57">
        <v>0</v>
      </c>
      <c r="S178" s="39"/>
      <c r="T178" s="57">
        <v>0</v>
      </c>
      <c r="U178" s="39"/>
      <c r="V178" s="39"/>
      <c r="W178" s="39"/>
      <c r="X178" s="39"/>
      <c r="Y178" s="39"/>
      <c r="Z178" s="39"/>
      <c r="AA178" s="39"/>
      <c r="AB178" s="39"/>
      <c r="AC178" s="215"/>
      <c r="AD178" s="215"/>
      <c r="AE178" s="216"/>
      <c r="AF178" s="217"/>
      <c r="AG178" s="217"/>
      <c r="AH178" s="217"/>
      <c r="AI178" s="217"/>
      <c r="AJ178" s="217"/>
      <c r="AK178" s="217"/>
      <c r="AL178" s="217"/>
      <c r="AM178" s="217"/>
      <c r="AN178" s="217"/>
      <c r="AO178" s="217"/>
      <c r="AP178" s="217"/>
      <c r="AQ178" s="217"/>
      <c r="AR178" s="217"/>
      <c r="AS178" s="217"/>
      <c r="AT178" s="362"/>
      <c r="AU178" s="217"/>
      <c r="AV178" s="217"/>
      <c r="AW178" s="217"/>
      <c r="AX178" s="217"/>
      <c r="AY178" s="217"/>
      <c r="AZ178" s="217"/>
      <c r="BC178" s="385"/>
      <c r="BD178" s="385"/>
      <c r="BE178" s="385"/>
      <c r="BF178" s="385"/>
      <c r="BI178" s="385"/>
    </row>
    <row r="179" spans="1:76" s="37" customFormat="1" ht="28.5" x14ac:dyDescent="0.45">
      <c r="A179" s="255" t="s">
        <v>120</v>
      </c>
      <c r="B179" s="46"/>
      <c r="C179" s="46"/>
      <c r="D179" s="46"/>
      <c r="E179" s="46"/>
      <c r="F179" s="46"/>
      <c r="G179" s="46"/>
      <c r="H179" s="46"/>
      <c r="I179" s="46"/>
      <c r="J179" s="46"/>
      <c r="K179" s="39"/>
      <c r="L179" s="57">
        <v>0</v>
      </c>
      <c r="M179" s="39"/>
      <c r="N179" s="39"/>
      <c r="O179" s="39"/>
      <c r="P179" s="39"/>
      <c r="Q179" s="57">
        <v>0</v>
      </c>
      <c r="R179" s="57">
        <v>0</v>
      </c>
      <c r="S179" s="39"/>
      <c r="T179" s="57">
        <v>0</v>
      </c>
      <c r="U179" s="39"/>
      <c r="V179" s="39"/>
      <c r="W179" s="39"/>
      <c r="X179" s="39"/>
      <c r="Y179" s="39"/>
      <c r="Z179" s="39"/>
      <c r="AA179" s="39"/>
      <c r="AB179" s="39"/>
      <c r="AC179" s="215"/>
      <c r="AD179" s="215"/>
      <c r="AE179" s="216"/>
      <c r="AF179" s="217"/>
      <c r="AG179" s="217"/>
      <c r="AH179" s="217"/>
      <c r="AI179" s="217"/>
      <c r="AJ179" s="217"/>
      <c r="AK179" s="217"/>
      <c r="AL179" s="217"/>
      <c r="AM179" s="217"/>
      <c r="AN179" s="217"/>
      <c r="AO179" s="217"/>
      <c r="AP179" s="217"/>
      <c r="AQ179" s="217"/>
      <c r="AR179" s="217"/>
      <c r="AS179" s="217"/>
      <c r="AT179" s="362"/>
      <c r="AU179" s="217"/>
      <c r="AV179" s="217"/>
      <c r="AW179" s="217"/>
      <c r="AX179" s="217"/>
      <c r="AY179" s="217"/>
      <c r="AZ179" s="217"/>
      <c r="BC179" s="385"/>
      <c r="BD179" s="385"/>
      <c r="BE179" s="385"/>
      <c r="BF179" s="385"/>
      <c r="BI179" s="385"/>
    </row>
    <row r="180" spans="1:76" s="37" customFormat="1" ht="28.5" x14ac:dyDescent="0.45">
      <c r="A180" s="255" t="s">
        <v>121</v>
      </c>
      <c r="B180" s="47">
        <v>0</v>
      </c>
      <c r="C180" s="33">
        <v>0</v>
      </c>
      <c r="D180" s="33">
        <v>0</v>
      </c>
      <c r="E180" s="33">
        <v>2.0000000000000001E-4</v>
      </c>
      <c r="F180" s="33">
        <v>0</v>
      </c>
      <c r="G180" s="33">
        <v>2.0000000000000001E-4</v>
      </c>
      <c r="H180" s="33">
        <v>0</v>
      </c>
      <c r="I180" s="33">
        <v>2.0000000000000001E-4</v>
      </c>
      <c r="J180" s="33"/>
      <c r="K180" s="110">
        <v>2.0000000000000001E-4</v>
      </c>
      <c r="L180" s="94">
        <v>0</v>
      </c>
      <c r="M180" s="110">
        <v>0</v>
      </c>
      <c r="N180" s="110">
        <v>0</v>
      </c>
      <c r="O180" s="110">
        <f>N180+M180</f>
        <v>0</v>
      </c>
      <c r="P180" s="110"/>
      <c r="Q180" s="94">
        <v>2E-8</v>
      </c>
      <c r="R180" s="94">
        <v>0</v>
      </c>
      <c r="S180" s="110">
        <v>2.0000000000000001E-4</v>
      </c>
      <c r="T180" s="94">
        <v>0</v>
      </c>
      <c r="U180" s="110">
        <v>2.0000000000000001E-4</v>
      </c>
      <c r="V180" s="110">
        <v>0</v>
      </c>
      <c r="W180" s="110">
        <f>V180+U180</f>
        <v>2.0000000000000001E-4</v>
      </c>
      <c r="X180" s="110">
        <v>0</v>
      </c>
      <c r="Y180" s="110"/>
      <c r="Z180" s="110"/>
      <c r="AA180" s="110"/>
      <c r="AB180" s="110"/>
      <c r="AC180" s="110">
        <v>1E-4</v>
      </c>
      <c r="AD180" s="110">
        <v>0</v>
      </c>
      <c r="AE180" s="208">
        <f>AD180+AC180</f>
        <v>1E-4</v>
      </c>
      <c r="AF180" s="75">
        <v>1E-4</v>
      </c>
      <c r="AG180" s="75">
        <v>0</v>
      </c>
      <c r="AH180" s="208">
        <f>AG180+AF180</f>
        <v>1E-4</v>
      </c>
      <c r="AI180" s="75">
        <v>1E-4</v>
      </c>
      <c r="AJ180" s="75">
        <v>0</v>
      </c>
      <c r="AK180" s="208">
        <f>AJ180+AI180</f>
        <v>1E-4</v>
      </c>
      <c r="AL180" s="75">
        <v>1E-4</v>
      </c>
      <c r="AM180" s="75">
        <v>0</v>
      </c>
      <c r="AN180" s="208">
        <f>AM180+AL180</f>
        <v>1E-4</v>
      </c>
      <c r="AO180" s="75">
        <v>1E-4</v>
      </c>
      <c r="AP180" s="75">
        <v>0</v>
      </c>
      <c r="AQ180" s="208">
        <f>AP180+AO180</f>
        <v>1E-4</v>
      </c>
      <c r="AR180" s="75">
        <v>1E-4</v>
      </c>
      <c r="AS180" s="75">
        <v>0</v>
      </c>
      <c r="AT180" s="208">
        <f>AS180+AR180</f>
        <v>1E-4</v>
      </c>
      <c r="AU180" s="75">
        <v>1E-4</v>
      </c>
      <c r="AV180" s="75">
        <v>0</v>
      </c>
      <c r="AW180" s="208">
        <f>AV180+AU180</f>
        <v>1E-4</v>
      </c>
      <c r="AX180" s="75">
        <v>1E-4</v>
      </c>
      <c r="AY180" s="75">
        <v>0</v>
      </c>
      <c r="AZ180" s="208">
        <f>AY180+AX180</f>
        <v>1E-4</v>
      </c>
      <c r="BA180" s="75">
        <v>1E-4</v>
      </c>
      <c r="BB180" s="75">
        <v>0</v>
      </c>
      <c r="BC180" s="208">
        <f t="shared" ref="BC180" si="189">BB180+BA180</f>
        <v>1E-4</v>
      </c>
      <c r="BD180" s="75">
        <v>1E-4</v>
      </c>
      <c r="BE180" s="75">
        <v>0</v>
      </c>
      <c r="BF180" s="208">
        <f t="shared" ref="BF180" si="190">BE180+BD180</f>
        <v>1E-4</v>
      </c>
      <c r="BG180" s="75">
        <v>1E-4</v>
      </c>
      <c r="BH180" s="75">
        <v>0</v>
      </c>
      <c r="BI180" s="208">
        <f t="shared" ref="BI180" si="191">BH180+BG180</f>
        <v>1E-4</v>
      </c>
      <c r="BJ180" s="75">
        <v>1E-4</v>
      </c>
      <c r="BK180" s="75">
        <v>0</v>
      </c>
      <c r="BL180" s="208">
        <f t="shared" ref="BL180" si="192">BK180+BJ180</f>
        <v>1E-4</v>
      </c>
      <c r="BM180" s="476"/>
      <c r="BN180" s="476"/>
      <c r="BO180" s="476"/>
      <c r="BP180" s="460">
        <v>1E-4</v>
      </c>
      <c r="BQ180" s="460">
        <v>0</v>
      </c>
      <c r="BR180" s="476">
        <f t="shared" ref="BR180" si="193">BQ180+BP180</f>
        <v>1E-4</v>
      </c>
      <c r="BS180" s="482"/>
      <c r="BT180" s="482"/>
      <c r="BU180" s="482"/>
      <c r="BV180" s="482"/>
      <c r="BW180" s="482"/>
      <c r="BX180" s="482"/>
    </row>
    <row r="181" spans="1:76" s="37" customFormat="1" ht="28.5" x14ac:dyDescent="0.45">
      <c r="A181" s="252" t="s">
        <v>122</v>
      </c>
      <c r="B181" s="69">
        <v>376.49889999999999</v>
      </c>
      <c r="C181" s="69">
        <v>75.037700000000001</v>
      </c>
      <c r="D181" s="69">
        <v>451.53660000000002</v>
      </c>
      <c r="E181" s="69">
        <v>389.22359999999998</v>
      </c>
      <c r="F181" s="69">
        <v>128.65110000000001</v>
      </c>
      <c r="G181" s="69">
        <v>517.87469999999996</v>
      </c>
      <c r="H181" s="69">
        <v>61.257800000000003</v>
      </c>
      <c r="I181" s="69">
        <v>412.76609999999999</v>
      </c>
      <c r="J181" s="69">
        <v>78.856399999999994</v>
      </c>
      <c r="K181" s="97">
        <v>491.6225</v>
      </c>
      <c r="L181" s="98">
        <v>34.776699999999998</v>
      </c>
      <c r="M181" s="97">
        <v>409.8734</v>
      </c>
      <c r="N181" s="97">
        <v>67.397199999999998</v>
      </c>
      <c r="O181" s="97">
        <f>N181+M181</f>
        <v>477.2706</v>
      </c>
      <c r="P181" s="97"/>
      <c r="Q181" s="98">
        <v>445.93310000000002</v>
      </c>
      <c r="R181" s="98">
        <v>56.869</v>
      </c>
      <c r="S181" s="97">
        <v>502.8021</v>
      </c>
      <c r="T181" s="98">
        <v>5.2256999999999998</v>
      </c>
      <c r="U181" s="97">
        <v>465.661</v>
      </c>
      <c r="V181" s="97">
        <v>42.608600000000003</v>
      </c>
      <c r="W181" s="97">
        <f>V181+U181</f>
        <v>508.26960000000003</v>
      </c>
      <c r="X181" s="97">
        <v>3.0030000000000001</v>
      </c>
      <c r="Y181" s="97">
        <v>460.7774</v>
      </c>
      <c r="Z181" s="97">
        <v>33.97</v>
      </c>
      <c r="AA181" s="97">
        <f>SUM(Y181:Z181)</f>
        <v>494.74739999999997</v>
      </c>
      <c r="AB181" s="97"/>
      <c r="AC181" s="97">
        <v>549.84</v>
      </c>
      <c r="AD181" s="97">
        <v>4.2914000000000003</v>
      </c>
      <c r="AE181" s="86">
        <f>AD181+AC181</f>
        <v>554.13139999999999</v>
      </c>
      <c r="AF181" s="86">
        <v>561.36710000000005</v>
      </c>
      <c r="AG181" s="86">
        <v>11.187200000000001</v>
      </c>
      <c r="AH181" s="86">
        <f>AG181+AF181</f>
        <v>572.55430000000001</v>
      </c>
      <c r="AI181" s="86">
        <v>539.94839999999999</v>
      </c>
      <c r="AJ181" s="86">
        <v>8.7632999999999992</v>
      </c>
      <c r="AK181" s="86">
        <f>AJ181+AI181</f>
        <v>548.71169999999995</v>
      </c>
      <c r="AL181" s="86">
        <v>643.15599999999995</v>
      </c>
      <c r="AM181" s="86">
        <v>2.6171000000000002</v>
      </c>
      <c r="AN181" s="86">
        <f>AM181+AL181</f>
        <v>645.7731</v>
      </c>
      <c r="AO181" s="86">
        <v>622.21479999999997</v>
      </c>
      <c r="AP181" s="86">
        <v>2.3683999999999998</v>
      </c>
      <c r="AQ181" s="86">
        <f>AP181+AO181</f>
        <v>624.58319999999992</v>
      </c>
      <c r="AR181" s="86">
        <v>597.37710000000004</v>
      </c>
      <c r="AS181" s="86">
        <v>1.3028999999999999</v>
      </c>
      <c r="AT181" s="86">
        <f>SUM(AR181:AS181)</f>
        <v>598.68000000000006</v>
      </c>
      <c r="AU181" s="86">
        <v>1172.8327999999999</v>
      </c>
      <c r="AV181" s="86">
        <v>3.3923000000000001</v>
      </c>
      <c r="AW181" s="86">
        <f>AV181+AU181</f>
        <v>1176.2250999999999</v>
      </c>
      <c r="AX181" s="86">
        <v>1173.4070999999999</v>
      </c>
      <c r="AY181" s="86">
        <v>3.3932000000000002</v>
      </c>
      <c r="AZ181" s="86">
        <f>SUM(AX181:AY181)</f>
        <v>1176.8002999999999</v>
      </c>
      <c r="BA181" s="86">
        <v>948.91110000000003</v>
      </c>
      <c r="BB181" s="86">
        <v>4.0739999999999998</v>
      </c>
      <c r="BC181" s="86">
        <f>SUM(BA181:BB181)</f>
        <v>952.98509999999999</v>
      </c>
      <c r="BD181" s="86">
        <v>930.43820000000005</v>
      </c>
      <c r="BE181" s="86">
        <v>200.7</v>
      </c>
      <c r="BF181" s="86">
        <f>SUM(BD181:BE181)</f>
        <v>1131.1382000000001</v>
      </c>
      <c r="BG181" s="86">
        <v>1361.0842</v>
      </c>
      <c r="BH181" s="86">
        <v>2.5848</v>
      </c>
      <c r="BI181" s="86">
        <f>SUM(BG181:BH181)</f>
        <v>1363.6690000000001</v>
      </c>
      <c r="BJ181" s="75">
        <v>1120.7807</v>
      </c>
      <c r="BK181" s="75">
        <v>25.026399999999999</v>
      </c>
      <c r="BL181" s="75">
        <f>SUM(BJ181:BK181)</f>
        <v>1145.8071</v>
      </c>
      <c r="BM181" s="75">
        <v>1113.2654</v>
      </c>
      <c r="BN181" s="75">
        <v>24.889500000000002</v>
      </c>
      <c r="BO181" s="75">
        <f>SUM(BM181:BN181)</f>
        <v>1138.1549</v>
      </c>
      <c r="BP181" s="75">
        <v>1690.1206</v>
      </c>
      <c r="BQ181" s="75">
        <v>17.090199999999999</v>
      </c>
      <c r="BR181" s="75">
        <f>SUM(BP181:BQ181)</f>
        <v>1707.2108000000001</v>
      </c>
      <c r="BS181" s="75">
        <v>1259.3882000000001</v>
      </c>
      <c r="BT181" s="75">
        <v>5.1429</v>
      </c>
      <c r="BU181" s="75">
        <f>SUM(BS181:BT181)</f>
        <v>1264.5311000000002</v>
      </c>
      <c r="BV181" s="75">
        <v>1526.7650000000001</v>
      </c>
      <c r="BW181" s="75">
        <v>28.830400000000001</v>
      </c>
      <c r="BX181" s="75">
        <f>SUM(BV181:BW181)</f>
        <v>1555.5954000000002</v>
      </c>
    </row>
    <row r="182" spans="1:76" x14ac:dyDescent="0.25">
      <c r="A182" s="15"/>
      <c r="B182" s="46">
        <v>0</v>
      </c>
      <c r="C182" s="46">
        <v>0</v>
      </c>
      <c r="D182" s="46">
        <v>0</v>
      </c>
      <c r="E182" s="46">
        <v>0</v>
      </c>
      <c r="F182" s="46">
        <v>0</v>
      </c>
      <c r="G182" s="46">
        <v>0</v>
      </c>
      <c r="H182" s="46">
        <v>0</v>
      </c>
      <c r="I182" s="46">
        <v>0</v>
      </c>
      <c r="J182" s="46">
        <v>0</v>
      </c>
      <c r="L182" s="46">
        <v>0</v>
      </c>
      <c r="Q182" s="46">
        <v>0</v>
      </c>
      <c r="R182" s="46">
        <v>0</v>
      </c>
      <c r="T182" s="46">
        <v>0</v>
      </c>
      <c r="U182" s="5"/>
      <c r="V182" s="5"/>
      <c r="W182" s="5"/>
      <c r="X182" s="5"/>
      <c r="Y182" s="5"/>
      <c r="Z182" s="5"/>
      <c r="AA182" s="5"/>
      <c r="AB182" s="5"/>
      <c r="AC182" s="5"/>
      <c r="AD182" s="5"/>
      <c r="AE182" s="10"/>
    </row>
    <row r="183" spans="1:76" x14ac:dyDescent="0.25">
      <c r="A183" s="15"/>
      <c r="B183" s="46">
        <v>0</v>
      </c>
      <c r="C183" s="46">
        <v>0</v>
      </c>
      <c r="D183" s="46">
        <v>0</v>
      </c>
      <c r="E183" s="46">
        <v>0</v>
      </c>
      <c r="F183" s="46">
        <v>0</v>
      </c>
      <c r="G183" s="46">
        <v>0</v>
      </c>
      <c r="H183" s="46">
        <v>0</v>
      </c>
      <c r="I183" s="46">
        <v>0</v>
      </c>
      <c r="J183" s="46">
        <v>0</v>
      </c>
      <c r="L183" s="46">
        <v>0</v>
      </c>
      <c r="Q183" s="46">
        <v>0</v>
      </c>
      <c r="R183" s="46">
        <v>0</v>
      </c>
      <c r="T183" s="46">
        <v>0</v>
      </c>
      <c r="U183" s="5"/>
      <c r="V183" s="5"/>
      <c r="W183" s="5"/>
      <c r="X183" s="5"/>
      <c r="Y183" s="5"/>
      <c r="Z183" s="5"/>
      <c r="AA183" s="5"/>
      <c r="AB183" s="5"/>
      <c r="AC183" s="5"/>
      <c r="AD183" s="5"/>
      <c r="AE183" s="10"/>
    </row>
    <row r="184" spans="1:76" s="297" customFormat="1" ht="34.5" customHeight="1" x14ac:dyDescent="0.25">
      <c r="A184" s="297" t="s">
        <v>308</v>
      </c>
      <c r="B184" s="298">
        <v>0</v>
      </c>
      <c r="C184" s="298">
        <v>0</v>
      </c>
      <c r="D184" s="298">
        <v>0</v>
      </c>
      <c r="E184" s="298">
        <v>0</v>
      </c>
      <c r="F184" s="298">
        <v>0</v>
      </c>
      <c r="G184" s="298">
        <v>0</v>
      </c>
      <c r="H184" s="298">
        <v>0</v>
      </c>
      <c r="I184" s="298">
        <v>0</v>
      </c>
      <c r="J184" s="298">
        <v>0</v>
      </c>
      <c r="K184" s="298"/>
      <c r="L184" s="298">
        <v>0</v>
      </c>
      <c r="M184" s="298"/>
      <c r="N184" s="298"/>
      <c r="O184" s="298"/>
      <c r="P184" s="298"/>
      <c r="Q184" s="298">
        <v>0</v>
      </c>
      <c r="R184" s="298">
        <v>0</v>
      </c>
      <c r="S184" s="298"/>
      <c r="T184" s="298">
        <v>0</v>
      </c>
      <c r="U184" s="298"/>
      <c r="V184" s="298"/>
      <c r="W184" s="298"/>
      <c r="X184" s="298"/>
      <c r="Y184" s="298"/>
      <c r="Z184" s="298"/>
      <c r="AA184" s="298"/>
      <c r="AB184" s="298"/>
      <c r="AC184" s="298"/>
      <c r="AD184" s="298"/>
      <c r="AE184" s="298"/>
      <c r="AF184" s="298"/>
      <c r="AG184" s="298"/>
      <c r="AH184" s="298"/>
      <c r="AI184" s="298"/>
      <c r="AJ184" s="298"/>
      <c r="AK184" s="298"/>
      <c r="AL184" s="298"/>
      <c r="AM184" s="298"/>
      <c r="AN184" s="298"/>
      <c r="AO184" s="298"/>
      <c r="AP184" s="298"/>
      <c r="AQ184" s="298"/>
      <c r="AR184" s="298"/>
      <c r="AS184" s="298"/>
      <c r="AT184" s="298"/>
      <c r="AU184" s="298"/>
      <c r="AV184" s="298"/>
      <c r="AW184" s="298"/>
      <c r="AX184" s="298"/>
      <c r="AY184" s="298"/>
      <c r="AZ184" s="298"/>
      <c r="BC184" s="379"/>
      <c r="BD184" s="379"/>
      <c r="BE184" s="379"/>
      <c r="BF184" s="379"/>
      <c r="BI184" s="379"/>
    </row>
    <row r="185" spans="1:76" x14ac:dyDescent="0.25">
      <c r="A185" s="254" t="s">
        <v>123</v>
      </c>
      <c r="B185" s="46">
        <v>0</v>
      </c>
      <c r="C185" s="46">
        <v>0</v>
      </c>
      <c r="D185" s="46">
        <v>0</v>
      </c>
      <c r="E185" s="46">
        <v>0</v>
      </c>
      <c r="F185" s="46">
        <v>0</v>
      </c>
      <c r="G185" s="46">
        <v>0</v>
      </c>
      <c r="H185" s="46">
        <v>0</v>
      </c>
      <c r="I185" s="46">
        <v>0</v>
      </c>
      <c r="J185" s="46">
        <v>0</v>
      </c>
      <c r="L185" s="46">
        <v>0</v>
      </c>
      <c r="Q185" s="46">
        <v>0</v>
      </c>
      <c r="R185" s="46">
        <v>0</v>
      </c>
      <c r="T185" s="46">
        <v>0</v>
      </c>
      <c r="U185" s="5"/>
      <c r="V185" s="5"/>
      <c r="W185" s="5"/>
      <c r="X185" s="5"/>
      <c r="Y185" s="5"/>
      <c r="Z185" s="5"/>
      <c r="AA185" s="5"/>
      <c r="AB185" s="5"/>
      <c r="AC185" s="5"/>
      <c r="AD185" s="5"/>
      <c r="AE185" s="10"/>
      <c r="AF185" s="6"/>
    </row>
    <row r="186" spans="1:76" x14ac:dyDescent="0.25">
      <c r="A186" s="255" t="s">
        <v>124</v>
      </c>
      <c r="B186" s="54">
        <v>0</v>
      </c>
      <c r="C186" s="54">
        <v>0</v>
      </c>
      <c r="D186" s="54">
        <v>0</v>
      </c>
      <c r="E186" s="54">
        <v>0</v>
      </c>
      <c r="F186" s="54">
        <v>0</v>
      </c>
      <c r="G186" s="54">
        <v>0</v>
      </c>
      <c r="H186" s="54">
        <v>0</v>
      </c>
      <c r="I186" s="54">
        <v>0</v>
      </c>
      <c r="J186" s="54">
        <v>0</v>
      </c>
      <c r="K186" s="7"/>
      <c r="L186" s="46">
        <v>0</v>
      </c>
      <c r="Q186" s="46">
        <v>0</v>
      </c>
      <c r="R186" s="46">
        <v>0</v>
      </c>
      <c r="T186" s="46">
        <v>0</v>
      </c>
      <c r="U186" s="5"/>
      <c r="V186" s="5"/>
      <c r="W186" s="5"/>
      <c r="X186" s="5"/>
      <c r="Y186" s="5"/>
      <c r="Z186" s="5"/>
      <c r="AA186" s="5"/>
      <c r="AB186" s="5"/>
      <c r="AC186" s="5"/>
      <c r="AD186" s="5"/>
      <c r="AE186" s="10"/>
      <c r="AF186" s="6"/>
    </row>
    <row r="187" spans="1:76" x14ac:dyDescent="0.25">
      <c r="A187" s="257" t="s">
        <v>125</v>
      </c>
      <c r="B187" s="48">
        <v>1.4754</v>
      </c>
      <c r="C187" s="45">
        <v>0</v>
      </c>
      <c r="D187" s="45">
        <v>1.4754</v>
      </c>
      <c r="E187" s="45">
        <v>1.9302999999999999</v>
      </c>
      <c r="F187" s="45">
        <v>0</v>
      </c>
      <c r="G187" s="45">
        <v>1.9302999999999999</v>
      </c>
      <c r="H187" s="45">
        <v>0</v>
      </c>
      <c r="I187" s="45">
        <v>1.827</v>
      </c>
      <c r="J187" s="45">
        <v>0</v>
      </c>
      <c r="K187" s="100">
        <v>1.827</v>
      </c>
      <c r="L187" s="94">
        <v>0</v>
      </c>
      <c r="M187" s="88">
        <v>1.6039000000000001</v>
      </c>
      <c r="N187" s="88">
        <v>0</v>
      </c>
      <c r="O187" s="88">
        <f>N187+M187</f>
        <v>1.6039000000000001</v>
      </c>
      <c r="P187" s="88"/>
      <c r="Q187" s="94">
        <v>2.0470000000000002</v>
      </c>
      <c r="R187" s="94">
        <v>0</v>
      </c>
      <c r="S187" s="88">
        <v>2.0470000000000002</v>
      </c>
      <c r="T187" s="94">
        <v>0</v>
      </c>
      <c r="U187" s="88">
        <v>2.0426000000000002</v>
      </c>
      <c r="V187" s="88">
        <v>0</v>
      </c>
      <c r="W187" s="88">
        <f>V187+U187</f>
        <v>2.0426000000000002</v>
      </c>
      <c r="X187" s="88">
        <v>0</v>
      </c>
      <c r="Y187" s="88">
        <v>1.8322000000000001</v>
      </c>
      <c r="Z187" s="88">
        <v>0</v>
      </c>
      <c r="AA187" s="88">
        <f>SUM(Y187:Z187)</f>
        <v>1.8322000000000001</v>
      </c>
      <c r="AB187" s="88"/>
      <c r="AC187" s="88">
        <v>0</v>
      </c>
      <c r="AD187" s="88">
        <v>0</v>
      </c>
      <c r="AE187" s="208">
        <f t="shared" si="186"/>
        <v>0</v>
      </c>
      <c r="AF187" s="75"/>
      <c r="AG187" s="75"/>
      <c r="AH187" s="208"/>
      <c r="AI187" s="75">
        <v>0</v>
      </c>
      <c r="AJ187" s="75">
        <v>0</v>
      </c>
      <c r="AK187" s="208"/>
      <c r="AL187" s="75"/>
      <c r="AM187" s="75">
        <v>0</v>
      </c>
      <c r="AN187" s="208"/>
      <c r="AO187" s="75">
        <v>0</v>
      </c>
      <c r="AP187" s="75">
        <v>0</v>
      </c>
      <c r="AQ187" s="208">
        <f>SUM(AO187:AP187)</f>
        <v>0</v>
      </c>
      <c r="AR187" s="75">
        <v>0</v>
      </c>
      <c r="AS187" s="75">
        <v>0</v>
      </c>
      <c r="AT187" s="208">
        <f>SUM(AR187:AS187)</f>
        <v>0</v>
      </c>
      <c r="AU187" s="75">
        <v>0</v>
      </c>
      <c r="AV187" s="75">
        <v>0</v>
      </c>
      <c r="AW187" s="208"/>
      <c r="AX187" s="75">
        <v>0</v>
      </c>
      <c r="AY187" s="75">
        <v>0</v>
      </c>
      <c r="AZ187" s="208">
        <f>SUM(AX187:AY187)</f>
        <v>0</v>
      </c>
      <c r="BA187" s="75">
        <v>0</v>
      </c>
      <c r="BB187" s="75">
        <v>0</v>
      </c>
      <c r="BC187" s="425">
        <f t="shared" ref="BC187" si="194">SUM(BA187:BB187)</f>
        <v>0</v>
      </c>
      <c r="BD187" s="75">
        <v>0</v>
      </c>
      <c r="BE187" s="75">
        <v>0</v>
      </c>
      <c r="BF187" s="208">
        <f t="shared" ref="BF187" si="195">SUM(BD187:BE187)</f>
        <v>0</v>
      </c>
      <c r="BG187" s="75">
        <v>0</v>
      </c>
      <c r="BH187" s="75">
        <v>0</v>
      </c>
      <c r="BI187" s="208">
        <f t="shared" ref="BI187" si="196">SUM(BG187:BH187)</f>
        <v>0</v>
      </c>
      <c r="BJ187" s="75">
        <v>0</v>
      </c>
      <c r="BK187" s="75">
        <v>0</v>
      </c>
      <c r="BL187" s="208">
        <f t="shared" ref="BL187" si="197">SUM(BJ187:BK187)</f>
        <v>0</v>
      </c>
      <c r="BM187" s="476"/>
      <c r="BN187" s="476"/>
      <c r="BO187" s="476"/>
      <c r="BP187" s="460">
        <v>0</v>
      </c>
      <c r="BQ187" s="460">
        <v>0</v>
      </c>
      <c r="BR187" s="476">
        <f t="shared" ref="BR187" si="198">SUM(BP187:BQ187)</f>
        <v>0</v>
      </c>
      <c r="BS187" s="462"/>
      <c r="BT187" s="462"/>
      <c r="BU187" s="462"/>
      <c r="BV187" s="462"/>
      <c r="BW187" s="462"/>
      <c r="BX187" s="462"/>
    </row>
    <row r="188" spans="1:76" ht="37.5" x14ac:dyDescent="0.25">
      <c r="A188" s="257" t="s">
        <v>126</v>
      </c>
      <c r="B188" s="47">
        <v>4.2224000000000004</v>
      </c>
      <c r="C188" s="33">
        <v>0</v>
      </c>
      <c r="D188" s="33">
        <v>4.2224000000000004</v>
      </c>
      <c r="E188" s="33">
        <v>4.5538999999999996</v>
      </c>
      <c r="F188" s="33">
        <v>1E-4</v>
      </c>
      <c r="G188" s="33">
        <v>4.5540000000000003</v>
      </c>
      <c r="H188" s="33">
        <v>0</v>
      </c>
      <c r="I188" s="33">
        <v>4.5538999999999996</v>
      </c>
      <c r="J188" s="33">
        <v>1E-4</v>
      </c>
      <c r="K188" s="88">
        <v>4.5540000000000003</v>
      </c>
      <c r="L188" s="94">
        <v>0</v>
      </c>
      <c r="M188" s="88">
        <v>4.4714999999999998</v>
      </c>
      <c r="N188" s="88">
        <v>0</v>
      </c>
      <c r="O188" s="88">
        <f>N188+M188</f>
        <v>4.4714999999999998</v>
      </c>
      <c r="P188" s="88"/>
      <c r="Q188" s="94">
        <v>4.9058999999999999</v>
      </c>
      <c r="R188" s="94">
        <v>1E-4</v>
      </c>
      <c r="S188" s="88">
        <v>4.9059999999999997</v>
      </c>
      <c r="T188" s="94">
        <v>0</v>
      </c>
      <c r="U188" s="88">
        <v>5.2553000000000001</v>
      </c>
      <c r="V188" s="88">
        <v>5.0099999999999999E-2</v>
      </c>
      <c r="W188" s="88">
        <f>V188+U188</f>
        <v>5.3053999999999997</v>
      </c>
      <c r="X188" s="88">
        <v>0</v>
      </c>
      <c r="Y188" s="88">
        <v>4.7000999999999999</v>
      </c>
      <c r="Z188" s="88">
        <v>4.0899999999999999E-2</v>
      </c>
      <c r="AA188" s="88">
        <f>SUM(Y188:Z188)</f>
        <v>4.7409999999999997</v>
      </c>
      <c r="AB188" s="88"/>
      <c r="AC188" s="88">
        <v>0.50209999999999999</v>
      </c>
      <c r="AD188" s="88">
        <v>0</v>
      </c>
      <c r="AE188" s="208">
        <f t="shared" si="186"/>
        <v>0.50209999999999999</v>
      </c>
      <c r="AF188" s="75">
        <v>0.80210000000000004</v>
      </c>
      <c r="AG188" s="75">
        <v>0</v>
      </c>
      <c r="AH188" s="208">
        <f>SUM(AF188:AG188)</f>
        <v>0.80210000000000004</v>
      </c>
      <c r="AI188" s="75">
        <v>0.57540000000000002</v>
      </c>
      <c r="AJ188" s="75">
        <v>0</v>
      </c>
      <c r="AK188" s="208">
        <f>SUM(AI188:AJ188)</f>
        <v>0.57540000000000002</v>
      </c>
      <c r="AL188" s="75">
        <v>1.0021</v>
      </c>
      <c r="AM188" s="75">
        <v>0</v>
      </c>
      <c r="AN188" s="208">
        <f>SUM(AL188:AM188)</f>
        <v>1.0021</v>
      </c>
      <c r="AO188" s="75">
        <v>1.2020999999999999</v>
      </c>
      <c r="AP188" s="75">
        <v>0</v>
      </c>
      <c r="AQ188" s="208">
        <f>SUM(AO188:AP188)</f>
        <v>1.2020999999999999</v>
      </c>
      <c r="AR188" s="208">
        <v>0.99399999999999999</v>
      </c>
      <c r="AS188" s="208">
        <v>0</v>
      </c>
      <c r="AT188" s="208">
        <f>SUM(AR188:AS188)</f>
        <v>0.99399999999999999</v>
      </c>
      <c r="AU188" s="75">
        <v>1.6021000000000001</v>
      </c>
      <c r="AV188" s="75">
        <v>0</v>
      </c>
      <c r="AW188" s="208">
        <f>SUM(AU188:AV188)</f>
        <v>1.6021000000000001</v>
      </c>
      <c r="AX188" s="75">
        <v>1.6021000000000001</v>
      </c>
      <c r="AY188" s="75">
        <v>0</v>
      </c>
      <c r="AZ188" s="208">
        <f>SUM(AX188:AY188)</f>
        <v>1.6021000000000001</v>
      </c>
      <c r="BA188" s="354">
        <v>1</v>
      </c>
      <c r="BB188" s="354">
        <v>0</v>
      </c>
      <c r="BC188" s="380">
        <f>SUM(BA188:BB188)</f>
        <v>1</v>
      </c>
      <c r="BD188" s="381">
        <v>0.8821</v>
      </c>
      <c r="BE188" s="381">
        <v>0</v>
      </c>
      <c r="BF188" s="381">
        <f>SUM(BD188:BE188)</f>
        <v>0.8821</v>
      </c>
      <c r="BG188" s="79">
        <v>1.1221000000000001</v>
      </c>
      <c r="BH188" s="79">
        <v>0</v>
      </c>
      <c r="BI188" s="381">
        <f>SUM(BG188:BH188)</f>
        <v>1.1221000000000001</v>
      </c>
      <c r="BJ188" s="381">
        <v>0.96360000000000001</v>
      </c>
      <c r="BK188" s="381">
        <v>0</v>
      </c>
      <c r="BL188" s="421">
        <f>SUM(BJ188:BK188)</f>
        <v>0.96360000000000001</v>
      </c>
      <c r="BM188" s="421">
        <v>0.88580000000000003</v>
      </c>
      <c r="BN188" s="421">
        <v>0</v>
      </c>
      <c r="BO188" s="421">
        <f>SUM(BM188:BN188)</f>
        <v>0.88580000000000003</v>
      </c>
      <c r="BP188" s="381">
        <v>1.1021000000000001</v>
      </c>
      <c r="BQ188" s="381">
        <v>0</v>
      </c>
      <c r="BR188" s="421">
        <f>SUM(BP188:BQ188)</f>
        <v>1.1021000000000001</v>
      </c>
      <c r="BS188" s="471">
        <v>1.2521</v>
      </c>
      <c r="BT188" s="471">
        <v>0</v>
      </c>
      <c r="BU188" s="387">
        <f>SUM(BS188:BT188)</f>
        <v>1.2521</v>
      </c>
      <c r="BV188" s="465">
        <v>5.2622</v>
      </c>
      <c r="BW188" s="465">
        <v>0</v>
      </c>
      <c r="BX188" s="387">
        <f>SUM(BV188:BW188)</f>
        <v>5.2622</v>
      </c>
    </row>
    <row r="189" spans="1:76" x14ac:dyDescent="0.25">
      <c r="A189" s="255" t="s">
        <v>127</v>
      </c>
      <c r="B189" s="47">
        <v>0</v>
      </c>
      <c r="C189" s="33">
        <v>0</v>
      </c>
      <c r="D189" s="33">
        <v>0</v>
      </c>
      <c r="E189" s="33">
        <v>0</v>
      </c>
      <c r="F189" s="33">
        <v>0</v>
      </c>
      <c r="G189" s="33">
        <v>0</v>
      </c>
      <c r="H189" s="33">
        <v>0</v>
      </c>
      <c r="I189" s="33">
        <v>0</v>
      </c>
      <c r="J189" s="33">
        <v>0</v>
      </c>
      <c r="K189" s="88">
        <v>0</v>
      </c>
      <c r="L189" s="94">
        <v>0</v>
      </c>
      <c r="M189" s="88">
        <v>0</v>
      </c>
      <c r="N189" s="88">
        <v>0</v>
      </c>
      <c r="O189" s="88">
        <v>0</v>
      </c>
      <c r="P189" s="88">
        <v>0</v>
      </c>
      <c r="Q189" s="94">
        <v>0</v>
      </c>
      <c r="R189" s="94">
        <v>0</v>
      </c>
      <c r="S189" s="88">
        <v>0</v>
      </c>
      <c r="T189" s="94">
        <v>0</v>
      </c>
      <c r="U189" s="88">
        <v>0</v>
      </c>
      <c r="V189" s="88">
        <v>0</v>
      </c>
      <c r="W189" s="88">
        <v>0</v>
      </c>
      <c r="X189" s="88">
        <v>0</v>
      </c>
      <c r="Y189" s="88">
        <v>0</v>
      </c>
      <c r="Z189" s="88">
        <v>0</v>
      </c>
      <c r="AA189" s="88">
        <v>0</v>
      </c>
      <c r="AB189" s="88"/>
      <c r="AC189" s="88">
        <v>0</v>
      </c>
      <c r="AD189" s="88">
        <v>0</v>
      </c>
      <c r="AE189" s="208">
        <f t="shared" si="186"/>
        <v>0</v>
      </c>
      <c r="AF189" s="75">
        <v>0</v>
      </c>
      <c r="AG189" s="75">
        <v>0</v>
      </c>
      <c r="AH189" s="208">
        <f>SUM(AF189:AG189)</f>
        <v>0</v>
      </c>
      <c r="AI189" s="75">
        <v>0</v>
      </c>
      <c r="AJ189" s="75">
        <v>0</v>
      </c>
      <c r="AK189" s="208">
        <f t="shared" ref="AK189:AK200" si="199">SUM(AI189:AJ189)</f>
        <v>0</v>
      </c>
      <c r="AL189" s="75">
        <v>0</v>
      </c>
      <c r="AM189" s="75">
        <v>0</v>
      </c>
      <c r="AN189" s="208">
        <f t="shared" ref="AN189:AN200" si="200">SUM(AL189:AM189)</f>
        <v>0</v>
      </c>
      <c r="AO189" s="75">
        <v>0</v>
      </c>
      <c r="AP189" s="75">
        <v>0</v>
      </c>
      <c r="AQ189" s="208">
        <f t="shared" ref="AQ189:AQ200" si="201">SUM(AO189:AP189)</f>
        <v>0</v>
      </c>
      <c r="AR189" s="208">
        <v>0</v>
      </c>
      <c r="AS189" s="208">
        <v>0</v>
      </c>
      <c r="AT189" s="208">
        <v>0</v>
      </c>
      <c r="AU189" s="75">
        <v>0</v>
      </c>
      <c r="AV189" s="75">
        <v>0</v>
      </c>
      <c r="AW189" s="208">
        <f t="shared" ref="AW189:AW200" si="202">SUM(AU189:AV189)</f>
        <v>0</v>
      </c>
      <c r="AX189" s="75">
        <v>0</v>
      </c>
      <c r="AY189" s="75">
        <v>0</v>
      </c>
      <c r="AZ189" s="208">
        <f t="shared" ref="AZ189:AZ192" si="203">SUM(AX189:AY189)</f>
        <v>0</v>
      </c>
      <c r="BA189" s="75">
        <v>0</v>
      </c>
      <c r="BB189" s="75">
        <v>0</v>
      </c>
      <c r="BC189" s="425">
        <f t="shared" ref="BC189:BC191" si="204">SUM(BA189:BB189)</f>
        <v>0</v>
      </c>
      <c r="BD189" s="75">
        <v>0</v>
      </c>
      <c r="BE189" s="75">
        <v>0</v>
      </c>
      <c r="BF189" s="208">
        <f t="shared" ref="BF189" si="205">SUM(BD189:BE189)</f>
        <v>0</v>
      </c>
      <c r="BG189" s="75">
        <v>0</v>
      </c>
      <c r="BH189" s="75">
        <v>0</v>
      </c>
      <c r="BI189" s="208">
        <f t="shared" ref="BI189" si="206">SUM(BG189:BH189)</f>
        <v>0</v>
      </c>
      <c r="BJ189" s="75">
        <v>0</v>
      </c>
      <c r="BK189" s="75">
        <v>0</v>
      </c>
      <c r="BL189" s="208">
        <f t="shared" ref="BL189" si="207">SUM(BJ189:BK189)</f>
        <v>0</v>
      </c>
      <c r="BM189" s="476"/>
      <c r="BN189" s="476"/>
      <c r="BO189" s="476"/>
      <c r="BP189" s="460">
        <v>0</v>
      </c>
      <c r="BQ189" s="460">
        <v>0</v>
      </c>
      <c r="BR189" s="476">
        <f t="shared" ref="BR189" si="208">SUM(BP189:BQ189)</f>
        <v>0</v>
      </c>
      <c r="BS189" s="462"/>
      <c r="BT189" s="462"/>
      <c r="BU189" s="462"/>
      <c r="BV189" s="462"/>
      <c r="BW189" s="462"/>
      <c r="BX189" s="462"/>
    </row>
    <row r="190" spans="1:76" x14ac:dyDescent="0.25">
      <c r="A190" s="255" t="s">
        <v>128</v>
      </c>
      <c r="B190" s="47">
        <v>0</v>
      </c>
      <c r="C190" s="33">
        <v>7.4999999999999997E-2</v>
      </c>
      <c r="D190" s="33">
        <v>7.4999999999999997E-2</v>
      </c>
      <c r="E190" s="33">
        <v>0</v>
      </c>
      <c r="F190" s="33">
        <v>8.6499999999999994E-2</v>
      </c>
      <c r="G190" s="33">
        <v>8.6499999999999994E-2</v>
      </c>
      <c r="H190" s="33">
        <v>0</v>
      </c>
      <c r="I190" s="33">
        <v>0</v>
      </c>
      <c r="J190" s="33">
        <v>1E-4</v>
      </c>
      <c r="K190" s="88">
        <v>1E-4</v>
      </c>
      <c r="L190" s="94">
        <v>0</v>
      </c>
      <c r="M190" s="88">
        <v>0</v>
      </c>
      <c r="N190" s="88">
        <v>0</v>
      </c>
      <c r="O190" s="88">
        <v>0</v>
      </c>
      <c r="P190" s="88"/>
      <c r="Q190" s="94">
        <v>0</v>
      </c>
      <c r="R190" s="94">
        <v>1E-4</v>
      </c>
      <c r="S190" s="88">
        <v>1E-4</v>
      </c>
      <c r="T190" s="94">
        <v>0</v>
      </c>
      <c r="U190" s="88">
        <v>1E-4</v>
      </c>
      <c r="V190" s="88">
        <v>0</v>
      </c>
      <c r="W190" s="88">
        <f>V190+U190</f>
        <v>1E-4</v>
      </c>
      <c r="X190" s="88">
        <v>0</v>
      </c>
      <c r="Y190" s="88">
        <v>0</v>
      </c>
      <c r="Z190" s="88">
        <v>0</v>
      </c>
      <c r="AA190" s="88">
        <v>0</v>
      </c>
      <c r="AB190" s="88"/>
      <c r="AC190" s="88">
        <v>1E-4</v>
      </c>
      <c r="AD190" s="88">
        <v>0</v>
      </c>
      <c r="AE190" s="208">
        <f t="shared" si="186"/>
        <v>1E-4</v>
      </c>
      <c r="AF190" s="75">
        <v>1E-4</v>
      </c>
      <c r="AG190" s="75">
        <v>0</v>
      </c>
      <c r="AH190" s="208">
        <f>SUM(AF190:AG190)</f>
        <v>1E-4</v>
      </c>
      <c r="AI190" s="75">
        <v>0</v>
      </c>
      <c r="AJ190" s="75">
        <v>0</v>
      </c>
      <c r="AK190" s="208">
        <f t="shared" si="199"/>
        <v>0</v>
      </c>
      <c r="AL190" s="75">
        <v>0.08</v>
      </c>
      <c r="AM190" s="75">
        <v>0</v>
      </c>
      <c r="AN190" s="208">
        <f t="shared" si="200"/>
        <v>0.08</v>
      </c>
      <c r="AO190" s="75">
        <v>0</v>
      </c>
      <c r="AP190" s="75">
        <v>0</v>
      </c>
      <c r="AQ190" s="208">
        <f t="shared" si="201"/>
        <v>0</v>
      </c>
      <c r="AR190" s="208">
        <v>0</v>
      </c>
      <c r="AS190" s="208">
        <v>0</v>
      </c>
      <c r="AT190" s="208">
        <v>0</v>
      </c>
      <c r="AU190" s="75">
        <v>0.16</v>
      </c>
      <c r="AV190" s="75">
        <v>0</v>
      </c>
      <c r="AW190" s="208">
        <f t="shared" si="202"/>
        <v>0.16</v>
      </c>
      <c r="AX190" s="75">
        <v>0.16</v>
      </c>
      <c r="AY190" s="75">
        <v>0</v>
      </c>
      <c r="AZ190" s="208">
        <f t="shared" si="203"/>
        <v>0.16</v>
      </c>
      <c r="BA190" s="355">
        <v>0</v>
      </c>
      <c r="BB190" s="355">
        <v>0</v>
      </c>
      <c r="BC190" s="425">
        <f t="shared" si="204"/>
        <v>0</v>
      </c>
      <c r="BD190" s="208">
        <v>0</v>
      </c>
      <c r="BE190" s="208">
        <v>0</v>
      </c>
      <c r="BF190" s="208">
        <v>0</v>
      </c>
      <c r="BG190" s="79">
        <v>0.01</v>
      </c>
      <c r="BH190" s="79">
        <v>0</v>
      </c>
      <c r="BI190" s="381">
        <f>SUM(BG190:BH190)</f>
        <v>0.01</v>
      </c>
      <c r="BJ190" s="190">
        <v>1E-4</v>
      </c>
      <c r="BK190" s="190">
        <v>0</v>
      </c>
      <c r="BL190" s="190">
        <f>SUM(BJ190:BK190)</f>
        <v>1E-4</v>
      </c>
      <c r="BM190" s="190"/>
      <c r="BN190" s="190"/>
      <c r="BO190" s="190"/>
      <c r="BP190" s="190">
        <v>1E-4</v>
      </c>
      <c r="BQ190" s="190">
        <v>0</v>
      </c>
      <c r="BR190" s="190">
        <f>SUM(BP190:BQ190)</f>
        <v>1E-4</v>
      </c>
    </row>
    <row r="191" spans="1:76" ht="37.5" x14ac:dyDescent="0.25">
      <c r="A191" s="257" t="s">
        <v>129</v>
      </c>
      <c r="B191" s="47">
        <v>0.2487</v>
      </c>
      <c r="C191" s="33">
        <v>0</v>
      </c>
      <c r="D191" s="33">
        <v>0.2487</v>
      </c>
      <c r="E191" s="33">
        <v>0.3105</v>
      </c>
      <c r="F191" s="33">
        <v>1E-4</v>
      </c>
      <c r="G191" s="33">
        <v>0.31059999999999999</v>
      </c>
      <c r="H191" s="33">
        <v>0</v>
      </c>
      <c r="I191" s="33">
        <v>0.2535</v>
      </c>
      <c r="J191" s="33">
        <v>1E-4</v>
      </c>
      <c r="K191" s="88">
        <v>0.25359999999999999</v>
      </c>
      <c r="L191" s="94">
        <v>0</v>
      </c>
      <c r="M191" s="88">
        <v>0.21729999999999999</v>
      </c>
      <c r="N191" s="88">
        <v>0</v>
      </c>
      <c r="O191" s="88">
        <f>N191+M191</f>
        <v>0.21729999999999999</v>
      </c>
      <c r="P191" s="88"/>
      <c r="Q191" s="94">
        <v>0.26350000000000001</v>
      </c>
      <c r="R191" s="94">
        <v>1E-4</v>
      </c>
      <c r="S191" s="88">
        <v>0.2636</v>
      </c>
      <c r="T191" s="94">
        <v>0</v>
      </c>
      <c r="U191" s="88">
        <v>0.12139999999999999</v>
      </c>
      <c r="V191" s="88">
        <v>1E-4</v>
      </c>
      <c r="W191" s="88">
        <f>V191+U191</f>
        <v>0.1215</v>
      </c>
      <c r="X191" s="88">
        <v>0</v>
      </c>
      <c r="Y191" s="88">
        <v>0.1308</v>
      </c>
      <c r="Z191" s="88">
        <v>0</v>
      </c>
      <c r="AA191" s="88">
        <f>SUM(Y191:Z191)</f>
        <v>0.1308</v>
      </c>
      <c r="AB191" s="88"/>
      <c r="AC191" s="88">
        <v>1E-4</v>
      </c>
      <c r="AD191" s="88">
        <v>0</v>
      </c>
      <c r="AE191" s="208">
        <f t="shared" si="186"/>
        <v>1E-4</v>
      </c>
      <c r="AF191" s="75">
        <v>1E-4</v>
      </c>
      <c r="AG191" s="75">
        <v>0</v>
      </c>
      <c r="AH191" s="208">
        <f>SUM(AF191:AG191)</f>
        <v>1E-4</v>
      </c>
      <c r="AI191" s="75">
        <v>0</v>
      </c>
      <c r="AJ191" s="75">
        <v>0</v>
      </c>
      <c r="AK191" s="208">
        <f t="shared" si="199"/>
        <v>0</v>
      </c>
      <c r="AL191" s="75">
        <v>1E-4</v>
      </c>
      <c r="AM191" s="75">
        <v>0</v>
      </c>
      <c r="AN191" s="208">
        <f t="shared" si="200"/>
        <v>1E-4</v>
      </c>
      <c r="AO191" s="75">
        <v>0</v>
      </c>
      <c r="AP191" s="75">
        <v>0</v>
      </c>
      <c r="AQ191" s="208">
        <f t="shared" si="201"/>
        <v>0</v>
      </c>
      <c r="AR191" s="75">
        <v>0</v>
      </c>
      <c r="AS191" s="75">
        <v>0</v>
      </c>
      <c r="AT191" s="208">
        <f t="shared" ref="AT191:AT192" si="209">SUM(AR191:AS191)</f>
        <v>0</v>
      </c>
      <c r="AU191" s="75">
        <v>0</v>
      </c>
      <c r="AV191" s="75">
        <v>0</v>
      </c>
      <c r="AW191" s="208">
        <f t="shared" si="202"/>
        <v>0</v>
      </c>
      <c r="AX191" s="75">
        <v>0</v>
      </c>
      <c r="AY191" s="75">
        <v>0</v>
      </c>
      <c r="AZ191" s="208">
        <f t="shared" si="203"/>
        <v>0</v>
      </c>
      <c r="BA191" s="75">
        <v>0</v>
      </c>
      <c r="BB191" s="75">
        <v>0</v>
      </c>
      <c r="BC191" s="425">
        <f t="shared" si="204"/>
        <v>0</v>
      </c>
      <c r="BD191" s="75">
        <v>0</v>
      </c>
      <c r="BE191" s="75">
        <v>0</v>
      </c>
      <c r="BF191" s="208">
        <f t="shared" ref="BF191:BF192" si="210">SUM(BD191:BE191)</f>
        <v>0</v>
      </c>
      <c r="BG191" s="75">
        <v>0</v>
      </c>
      <c r="BH191" s="75">
        <v>0</v>
      </c>
      <c r="BI191" s="208">
        <f t="shared" ref="BI191" si="211">SUM(BG191:BH191)</f>
        <v>0</v>
      </c>
      <c r="BJ191" s="75">
        <v>0</v>
      </c>
      <c r="BK191" s="75">
        <v>0</v>
      </c>
      <c r="BL191" s="208">
        <f t="shared" ref="BL191:BL192" si="212">SUM(BJ191:BK191)</f>
        <v>0</v>
      </c>
      <c r="BM191" s="208">
        <v>0</v>
      </c>
      <c r="BN191" s="208">
        <v>0</v>
      </c>
      <c r="BO191" s="208">
        <v>0</v>
      </c>
      <c r="BP191" s="75">
        <v>0</v>
      </c>
      <c r="BQ191" s="75">
        <v>0</v>
      </c>
      <c r="BR191" s="208">
        <f t="shared" ref="BR191:BR192" si="213">SUM(BP191:BQ191)</f>
        <v>0</v>
      </c>
      <c r="BS191" s="483">
        <v>0</v>
      </c>
      <c r="BT191" s="483">
        <v>0</v>
      </c>
      <c r="BU191" s="483">
        <v>0</v>
      </c>
      <c r="BV191" s="483">
        <v>1E-4</v>
      </c>
      <c r="BW191" s="483">
        <v>0</v>
      </c>
      <c r="BX191" s="387">
        <f>SUM(BV191:BW191)</f>
        <v>1E-4</v>
      </c>
    </row>
    <row r="192" spans="1:76" x14ac:dyDescent="0.25">
      <c r="A192" s="257" t="s">
        <v>157</v>
      </c>
      <c r="B192" s="47">
        <v>0</v>
      </c>
      <c r="C192" s="33">
        <v>0.17929999999999999</v>
      </c>
      <c r="D192" s="33">
        <v>0.17929999999999999</v>
      </c>
      <c r="E192" s="33">
        <v>0</v>
      </c>
      <c r="F192" s="33">
        <v>1E-4</v>
      </c>
      <c r="G192" s="33">
        <v>1E-4</v>
      </c>
      <c r="H192" s="33">
        <v>0</v>
      </c>
      <c r="I192" s="33">
        <v>0</v>
      </c>
      <c r="J192" s="33">
        <v>0</v>
      </c>
      <c r="K192" s="88">
        <v>0</v>
      </c>
      <c r="L192" s="94">
        <v>0</v>
      </c>
      <c r="M192" s="88">
        <v>0</v>
      </c>
      <c r="N192" s="88">
        <v>0</v>
      </c>
      <c r="O192" s="88">
        <v>0</v>
      </c>
      <c r="P192" s="88">
        <v>0</v>
      </c>
      <c r="Q192" s="94">
        <v>0</v>
      </c>
      <c r="R192" s="94">
        <v>0</v>
      </c>
      <c r="S192" s="88">
        <v>0</v>
      </c>
      <c r="T192" s="94">
        <v>0</v>
      </c>
      <c r="U192" s="88">
        <v>0</v>
      </c>
      <c r="V192" s="88">
        <v>0</v>
      </c>
      <c r="W192" s="88">
        <v>0</v>
      </c>
      <c r="X192" s="88">
        <v>0</v>
      </c>
      <c r="Y192" s="88"/>
      <c r="Z192" s="88"/>
      <c r="AA192" s="88"/>
      <c r="AB192" s="88"/>
      <c r="AC192" s="88">
        <v>0</v>
      </c>
      <c r="AD192" s="88">
        <v>0</v>
      </c>
      <c r="AE192" s="208">
        <f t="shared" si="186"/>
        <v>0</v>
      </c>
      <c r="AF192" s="75">
        <v>0</v>
      </c>
      <c r="AG192" s="75">
        <v>0</v>
      </c>
      <c r="AH192" s="208">
        <f t="shared" ref="AH192" si="214">SUM(AF192:AG192)</f>
        <v>0</v>
      </c>
      <c r="AI192" s="75">
        <v>0</v>
      </c>
      <c r="AJ192" s="75">
        <v>0</v>
      </c>
      <c r="AK192" s="208">
        <f t="shared" si="199"/>
        <v>0</v>
      </c>
      <c r="AL192" s="75"/>
      <c r="AM192" s="75"/>
      <c r="AN192" s="208">
        <f t="shared" si="200"/>
        <v>0</v>
      </c>
      <c r="AO192" s="75">
        <v>0</v>
      </c>
      <c r="AP192" s="75">
        <v>0</v>
      </c>
      <c r="AQ192" s="208">
        <f t="shared" si="201"/>
        <v>0</v>
      </c>
      <c r="AR192" s="75">
        <v>0</v>
      </c>
      <c r="AS192" s="75">
        <v>0</v>
      </c>
      <c r="AT192" s="208">
        <f t="shared" si="209"/>
        <v>0</v>
      </c>
      <c r="AU192" s="75">
        <v>0</v>
      </c>
      <c r="AV192" s="75">
        <v>0</v>
      </c>
      <c r="AW192" s="208">
        <f t="shared" si="202"/>
        <v>0</v>
      </c>
      <c r="AX192" s="75">
        <v>0</v>
      </c>
      <c r="AY192" s="75">
        <v>0</v>
      </c>
      <c r="AZ192" s="208">
        <f t="shared" si="203"/>
        <v>0</v>
      </c>
      <c r="BA192" s="75">
        <v>0</v>
      </c>
      <c r="BB192" s="75">
        <v>0</v>
      </c>
      <c r="BC192" s="425">
        <f t="shared" ref="BC192" si="215">SUM(BA192:BB192)</f>
        <v>0</v>
      </c>
      <c r="BD192" s="75">
        <v>0</v>
      </c>
      <c r="BE192" s="75">
        <v>0</v>
      </c>
      <c r="BF192" s="208">
        <f t="shared" si="210"/>
        <v>0</v>
      </c>
      <c r="BG192" s="75">
        <v>0</v>
      </c>
      <c r="BH192" s="75">
        <v>0</v>
      </c>
      <c r="BI192" s="208">
        <f t="shared" ref="BI192" si="216">SUM(BG192:BH192)</f>
        <v>0</v>
      </c>
      <c r="BJ192" s="75">
        <v>0</v>
      </c>
      <c r="BK192" s="75">
        <v>0</v>
      </c>
      <c r="BL192" s="208">
        <f t="shared" si="212"/>
        <v>0</v>
      </c>
      <c r="BM192" s="208"/>
      <c r="BN192" s="208"/>
      <c r="BO192" s="208"/>
      <c r="BP192" s="75">
        <v>0</v>
      </c>
      <c r="BQ192" s="75">
        <v>0</v>
      </c>
      <c r="BR192" s="208">
        <f t="shared" si="213"/>
        <v>0</v>
      </c>
    </row>
    <row r="193" spans="1:78" x14ac:dyDescent="0.25">
      <c r="A193" s="258" t="s">
        <v>306</v>
      </c>
      <c r="B193" s="135">
        <v>0.23019999999999999</v>
      </c>
      <c r="C193" s="136">
        <v>49.322499999999998</v>
      </c>
      <c r="D193" s="136">
        <v>49.552700000000002</v>
      </c>
      <c r="E193" s="136">
        <v>0</v>
      </c>
      <c r="F193" s="136">
        <v>64.483500000000006</v>
      </c>
      <c r="G193" s="136">
        <v>64.483500000000006</v>
      </c>
      <c r="H193" s="136">
        <v>44.5</v>
      </c>
      <c r="I193" s="136">
        <v>0</v>
      </c>
      <c r="J193" s="136">
        <v>52.652000000000001</v>
      </c>
      <c r="K193" s="137">
        <v>52.652000000000001</v>
      </c>
      <c r="L193" s="138">
        <v>29.574999999999999</v>
      </c>
      <c r="M193" s="137">
        <v>0</v>
      </c>
      <c r="N193" s="137">
        <v>49.686100000000003</v>
      </c>
      <c r="O193" s="137">
        <v>49.686100000000003</v>
      </c>
      <c r="P193" s="137"/>
      <c r="Q193" s="138">
        <v>0</v>
      </c>
      <c r="R193" s="138">
        <v>63.273800000000001</v>
      </c>
      <c r="S193" s="137">
        <v>63.273800000000001</v>
      </c>
      <c r="T193" s="138">
        <v>35.5715</v>
      </c>
      <c r="U193" s="137">
        <v>0</v>
      </c>
      <c r="V193" s="137">
        <v>44.085099999999997</v>
      </c>
      <c r="W193" s="137">
        <v>44.085099999999997</v>
      </c>
      <c r="X193" s="207">
        <v>27</v>
      </c>
      <c r="Y193" s="203"/>
      <c r="Z193" s="203"/>
      <c r="AA193" s="203"/>
      <c r="AB193" s="203"/>
      <c r="AC193" s="203"/>
      <c r="AD193" s="203"/>
      <c r="AE193" s="208"/>
      <c r="AF193" s="75"/>
      <c r="AG193" s="75"/>
      <c r="AH193" s="208"/>
      <c r="AI193" s="75"/>
      <c r="AJ193" s="75"/>
      <c r="AK193" s="208">
        <f t="shared" si="199"/>
        <v>0</v>
      </c>
      <c r="AL193" s="75"/>
      <c r="AM193" s="75"/>
      <c r="AN193" s="208">
        <f t="shared" si="200"/>
        <v>0</v>
      </c>
      <c r="AO193" s="75"/>
      <c r="AP193" s="75"/>
      <c r="AQ193" s="208">
        <f t="shared" si="201"/>
        <v>0</v>
      </c>
      <c r="AR193" s="208"/>
      <c r="AS193" s="208"/>
      <c r="AT193" s="208"/>
      <c r="AU193" s="75"/>
      <c r="AV193" s="75"/>
      <c r="AW193" s="208">
        <f t="shared" si="202"/>
        <v>0</v>
      </c>
      <c r="AX193" s="75"/>
      <c r="AY193" s="75"/>
      <c r="AZ193" s="208"/>
    </row>
    <row r="194" spans="1:78" x14ac:dyDescent="0.25">
      <c r="A194" s="258" t="s">
        <v>317</v>
      </c>
      <c r="B194" s="175">
        <v>0</v>
      </c>
      <c r="C194" s="175">
        <v>0</v>
      </c>
      <c r="D194" s="175">
        <v>0</v>
      </c>
      <c r="E194" s="175">
        <v>0</v>
      </c>
      <c r="F194" s="175">
        <v>0</v>
      </c>
      <c r="G194" s="175">
        <v>0</v>
      </c>
      <c r="H194" s="175">
        <v>0</v>
      </c>
      <c r="I194" s="175">
        <v>0</v>
      </c>
      <c r="J194" s="175">
        <v>0</v>
      </c>
      <c r="K194" s="176"/>
      <c r="L194" s="177">
        <v>0</v>
      </c>
      <c r="M194" s="176"/>
      <c r="N194" s="176"/>
      <c r="O194" s="176"/>
      <c r="P194" s="176"/>
      <c r="Q194" s="177">
        <v>0</v>
      </c>
      <c r="R194" s="177">
        <v>0</v>
      </c>
      <c r="S194" s="176"/>
      <c r="T194" s="177">
        <v>0</v>
      </c>
      <c r="U194" s="176"/>
      <c r="V194" s="176"/>
      <c r="W194" s="176"/>
      <c r="X194" s="176"/>
      <c r="Y194" s="203"/>
      <c r="Z194" s="203"/>
      <c r="AA194" s="203"/>
      <c r="AB194" s="203"/>
      <c r="AC194" s="203"/>
      <c r="AD194" s="203"/>
      <c r="AE194" s="208"/>
      <c r="AF194" s="75"/>
      <c r="AG194" s="75"/>
      <c r="AH194" s="208"/>
      <c r="AI194" s="75"/>
      <c r="AJ194" s="75"/>
      <c r="AK194" s="208"/>
      <c r="AL194" s="75"/>
      <c r="AM194" s="75"/>
      <c r="AN194" s="208"/>
      <c r="AO194" s="75"/>
      <c r="AP194" s="75"/>
      <c r="AQ194" s="208"/>
      <c r="AR194" s="208"/>
      <c r="AS194" s="208"/>
      <c r="AT194" s="208"/>
      <c r="AU194" s="75"/>
      <c r="AV194" s="75"/>
      <c r="AW194" s="208"/>
      <c r="AX194" s="75"/>
      <c r="AY194" s="75"/>
      <c r="AZ194" s="208"/>
    </row>
    <row r="195" spans="1:78" ht="15" x14ac:dyDescent="0.25">
      <c r="A195" s="282" t="s">
        <v>316</v>
      </c>
      <c r="B195" s="175">
        <v>0</v>
      </c>
      <c r="C195" s="175">
        <v>0</v>
      </c>
      <c r="D195" s="175">
        <v>0</v>
      </c>
      <c r="E195" s="175">
        <v>0</v>
      </c>
      <c r="F195" s="175">
        <v>0</v>
      </c>
      <c r="G195" s="175">
        <v>0</v>
      </c>
      <c r="H195" s="175">
        <v>0</v>
      </c>
      <c r="I195" s="175">
        <v>0</v>
      </c>
      <c r="J195" s="175">
        <v>0</v>
      </c>
      <c r="K195" s="176"/>
      <c r="L195" s="177">
        <v>0</v>
      </c>
      <c r="M195" s="176"/>
      <c r="N195" s="176"/>
      <c r="O195" s="176"/>
      <c r="P195" s="176"/>
      <c r="Q195" s="177">
        <v>0</v>
      </c>
      <c r="R195" s="177">
        <v>0</v>
      </c>
      <c r="S195" s="176"/>
      <c r="T195" s="177">
        <v>0</v>
      </c>
      <c r="U195" s="176"/>
      <c r="V195" s="176"/>
      <c r="W195" s="176"/>
      <c r="X195" s="176"/>
      <c r="Y195" s="203">
        <v>0</v>
      </c>
      <c r="Z195" s="203">
        <v>40</v>
      </c>
      <c r="AA195" s="203">
        <f>SUM(Y195:Z195)</f>
        <v>40</v>
      </c>
      <c r="AB195" s="203"/>
      <c r="AC195" s="203">
        <v>10</v>
      </c>
      <c r="AD195" s="203">
        <v>30</v>
      </c>
      <c r="AE195" s="208">
        <f t="shared" si="186"/>
        <v>40</v>
      </c>
      <c r="AF195" s="75">
        <v>16</v>
      </c>
      <c r="AG195" s="75">
        <v>24</v>
      </c>
      <c r="AH195" s="208">
        <f>SUM(AF195:AG195)</f>
        <v>40</v>
      </c>
      <c r="AI195" s="75">
        <v>16</v>
      </c>
      <c r="AJ195" s="75">
        <v>24</v>
      </c>
      <c r="AK195" s="208">
        <f>SUM(AI195:AJ195)</f>
        <v>40</v>
      </c>
      <c r="AL195" s="75">
        <v>17.600000000000001</v>
      </c>
      <c r="AM195" s="75">
        <v>26.4</v>
      </c>
      <c r="AN195" s="208">
        <f>SUM(AL195:AM195)</f>
        <v>44</v>
      </c>
      <c r="AO195" s="75">
        <v>12.93</v>
      </c>
      <c r="AP195" s="75">
        <v>21.07</v>
      </c>
      <c r="AQ195" s="208">
        <f>SUM(AO195:AP195)</f>
        <v>34</v>
      </c>
      <c r="AR195" s="208">
        <v>12.93</v>
      </c>
      <c r="AS195" s="208">
        <v>21.07</v>
      </c>
      <c r="AT195" s="208">
        <f>SUM(AR195:AS195)</f>
        <v>34</v>
      </c>
      <c r="AU195" s="75">
        <v>17.600000000000001</v>
      </c>
      <c r="AV195" s="75">
        <v>26.4</v>
      </c>
      <c r="AW195" s="208">
        <f>SUM(AU195:AV195)</f>
        <v>44</v>
      </c>
      <c r="AX195" s="75">
        <v>17.600000000000001</v>
      </c>
      <c r="AY195" s="75">
        <v>26.4</v>
      </c>
      <c r="AZ195" s="208">
        <f>SUM(AX195:AY195)</f>
        <v>44</v>
      </c>
      <c r="BA195" s="392">
        <v>22</v>
      </c>
      <c r="BB195" s="392">
        <v>35.200000000000003</v>
      </c>
      <c r="BC195" s="381">
        <f>SUM(BA195:BB195)</f>
        <v>57.2</v>
      </c>
      <c r="BD195" s="381">
        <v>22</v>
      </c>
      <c r="BE195" s="381">
        <v>35.200000000000003</v>
      </c>
      <c r="BF195" s="381">
        <f>SUM(BD195:BE195)</f>
        <v>57.2</v>
      </c>
      <c r="BG195" s="392">
        <v>19.989999999999998</v>
      </c>
      <c r="BH195" s="392">
        <v>39.35</v>
      </c>
      <c r="BI195" s="381">
        <f>SUM(BG195:BH195)</f>
        <v>59.34</v>
      </c>
      <c r="BJ195" s="381">
        <v>19.989999999999998</v>
      </c>
      <c r="BK195" s="381">
        <v>40.01</v>
      </c>
      <c r="BL195" s="421">
        <f>SUM(BJ195:BK195)</f>
        <v>60</v>
      </c>
      <c r="BM195" s="421">
        <v>19.989999999999998</v>
      </c>
      <c r="BN195" s="421">
        <v>40.090000000000003</v>
      </c>
      <c r="BO195" s="421">
        <f>SUM(BM195:BN195)</f>
        <v>60.08</v>
      </c>
      <c r="BP195" s="381">
        <v>24.3</v>
      </c>
      <c r="BQ195" s="381">
        <v>42</v>
      </c>
      <c r="BR195" s="421">
        <f>SUM(BP195:BQ195)</f>
        <v>66.3</v>
      </c>
      <c r="BS195" s="421">
        <v>18.32</v>
      </c>
      <c r="BT195" s="421">
        <v>32.46</v>
      </c>
      <c r="BU195" s="421">
        <f>SUM(BS195:BT195)</f>
        <v>50.78</v>
      </c>
      <c r="BV195" s="421">
        <v>28.4</v>
      </c>
      <c r="BW195" s="421">
        <v>42.8</v>
      </c>
      <c r="BX195" s="421">
        <f>SUM(BV195:BW195)</f>
        <v>71.199999999999989</v>
      </c>
    </row>
    <row r="196" spans="1:78" s="330" customFormat="1" ht="15" x14ac:dyDescent="0.25">
      <c r="A196" s="282" t="s">
        <v>264</v>
      </c>
      <c r="B196" s="326">
        <v>0</v>
      </c>
      <c r="C196" s="326">
        <v>0</v>
      </c>
      <c r="D196" s="326">
        <v>0</v>
      </c>
      <c r="E196" s="326">
        <v>0</v>
      </c>
      <c r="F196" s="326">
        <v>0</v>
      </c>
      <c r="G196" s="326">
        <v>0</v>
      </c>
      <c r="H196" s="326">
        <v>0</v>
      </c>
      <c r="I196" s="326">
        <v>0</v>
      </c>
      <c r="J196" s="326">
        <v>0</v>
      </c>
      <c r="K196" s="327"/>
      <c r="L196" s="327">
        <v>0</v>
      </c>
      <c r="M196" s="327"/>
      <c r="N196" s="327"/>
      <c r="O196" s="327"/>
      <c r="P196" s="327"/>
      <c r="Q196" s="327">
        <v>0</v>
      </c>
      <c r="R196" s="327">
        <v>0</v>
      </c>
      <c r="S196" s="327"/>
      <c r="T196" s="327">
        <v>0</v>
      </c>
      <c r="U196" s="327"/>
      <c r="V196" s="327"/>
      <c r="W196" s="327"/>
      <c r="X196" s="327"/>
      <c r="Y196" s="328">
        <f>0-0</f>
        <v>0</v>
      </c>
      <c r="Z196" s="328">
        <f>43.84-Z195</f>
        <v>3.8400000000000034</v>
      </c>
      <c r="AA196" s="328">
        <f>SUM(Y196:Z196)</f>
        <v>3.8400000000000034</v>
      </c>
      <c r="AB196" s="328"/>
      <c r="AC196" s="328">
        <f>14-AC195</f>
        <v>4</v>
      </c>
      <c r="AD196" s="328">
        <f>30-AD195</f>
        <v>0</v>
      </c>
      <c r="AE196" s="329">
        <f t="shared" si="186"/>
        <v>4</v>
      </c>
      <c r="AF196" s="328">
        <f>20.4247-AF195</f>
        <v>4.4247000000000014</v>
      </c>
      <c r="AG196" s="328">
        <f>24.0001-AG195</f>
        <v>9.9999999999766942E-5</v>
      </c>
      <c r="AH196" s="329">
        <f>SUM(AF196:AG196)</f>
        <v>4.4248000000000012</v>
      </c>
      <c r="AI196" s="328">
        <f>20.0527-AI195</f>
        <v>4.0527000000000015</v>
      </c>
      <c r="AJ196" s="328">
        <f>24-AJ195</f>
        <v>0</v>
      </c>
      <c r="AK196" s="329">
        <f>SUM(AI196:AJ196)</f>
        <v>4.0527000000000015</v>
      </c>
      <c r="AL196" s="328">
        <f>23.3347-AL195</f>
        <v>5.7347000000000001</v>
      </c>
      <c r="AM196" s="328">
        <f>27.42-AM195</f>
        <v>1.0200000000000031</v>
      </c>
      <c r="AN196" s="329">
        <f>SUM(AL196:AM196)</f>
        <v>6.7547000000000033</v>
      </c>
      <c r="AO196" s="328">
        <f>18.5747-AO195</f>
        <v>5.6447000000000003</v>
      </c>
      <c r="AP196" s="328">
        <f>22.09-AP195</f>
        <v>1.0199999999999996</v>
      </c>
      <c r="AQ196" s="329">
        <f>SUM(AO196:AP196)</f>
        <v>6.6646999999999998</v>
      </c>
      <c r="AR196" s="329">
        <v>4.9310999999999998</v>
      </c>
      <c r="AS196" s="329">
        <v>0.62760000000000005</v>
      </c>
      <c r="AT196" s="329">
        <v>5.5587</v>
      </c>
      <c r="AU196" s="328">
        <f>23.3801-AU195</f>
        <v>5.7800999999999974</v>
      </c>
      <c r="AV196" s="328">
        <f>27.42-AV195</f>
        <v>1.0200000000000031</v>
      </c>
      <c r="AW196" s="329">
        <f>SUM(AU196:AV196)</f>
        <v>6.8001000000000005</v>
      </c>
      <c r="AX196" s="328">
        <f>23.3801-AX195</f>
        <v>5.7800999999999974</v>
      </c>
      <c r="AY196" s="328">
        <f>27.42-AY195</f>
        <v>1.0200000000000031</v>
      </c>
      <c r="AZ196" s="329">
        <f>SUM(AX196:AY196)</f>
        <v>6.8001000000000005</v>
      </c>
      <c r="BA196" s="396">
        <v>6.0926</v>
      </c>
      <c r="BB196" s="396">
        <v>1.236</v>
      </c>
      <c r="BC196" s="397">
        <v>7.3285999999999998</v>
      </c>
      <c r="BD196" s="397">
        <v>5.4073999999999991</v>
      </c>
      <c r="BE196" s="397">
        <v>1.0255999999999972</v>
      </c>
      <c r="BF196" s="397">
        <v>6.4329999999999927</v>
      </c>
      <c r="BG196" s="396">
        <v>6.3482000000000021</v>
      </c>
      <c r="BH196" s="396">
        <v>1.2359999999999971</v>
      </c>
      <c r="BI196" s="397">
        <v>7.5841999999999956</v>
      </c>
      <c r="BJ196" s="426">
        <v>5.66</v>
      </c>
      <c r="BK196" s="426">
        <v>1.0200000000000031</v>
      </c>
      <c r="BL196" s="426">
        <v>6.6800000000000068</v>
      </c>
      <c r="BM196" s="426">
        <v>4.7121000000000031</v>
      </c>
      <c r="BN196" s="426">
        <v>0</v>
      </c>
      <c r="BO196" s="426">
        <v>4.7121000000000066</v>
      </c>
      <c r="BP196" s="426">
        <v>6.2105999999999995</v>
      </c>
      <c r="BQ196" s="426">
        <v>1.0200000000000031</v>
      </c>
      <c r="BR196" s="426">
        <v>7.2306000000000097</v>
      </c>
      <c r="BS196" s="426">
        <v>6.0106000000000002</v>
      </c>
      <c r="BT196" s="426">
        <v>0</v>
      </c>
      <c r="BU196" s="426">
        <v>6.0105999999999966</v>
      </c>
      <c r="BV196" s="426">
        <v>5.7582000000000022</v>
      </c>
      <c r="BW196" s="426">
        <v>0</v>
      </c>
      <c r="BX196" s="426">
        <v>5.7582000000000164</v>
      </c>
    </row>
    <row r="197" spans="1:78" x14ac:dyDescent="0.25">
      <c r="A197" s="254" t="s">
        <v>130</v>
      </c>
      <c r="B197" s="56">
        <v>0</v>
      </c>
      <c r="C197" s="56">
        <v>0</v>
      </c>
      <c r="D197" s="56">
        <v>0</v>
      </c>
      <c r="E197" s="56">
        <v>0</v>
      </c>
      <c r="F197" s="56">
        <v>0</v>
      </c>
      <c r="G197" s="56">
        <v>0</v>
      </c>
      <c r="H197" s="56">
        <v>0</v>
      </c>
      <c r="I197" s="56">
        <v>0</v>
      </c>
      <c r="J197" s="56">
        <v>0</v>
      </c>
      <c r="K197" s="90"/>
      <c r="L197" s="93">
        <v>0</v>
      </c>
      <c r="M197" s="90"/>
      <c r="N197" s="90"/>
      <c r="O197" s="90"/>
      <c r="P197" s="90"/>
      <c r="Q197" s="93">
        <v>0</v>
      </c>
      <c r="R197" s="93">
        <v>0</v>
      </c>
      <c r="S197" s="90"/>
      <c r="T197" s="93">
        <v>0</v>
      </c>
      <c r="U197" s="90"/>
      <c r="V197" s="90"/>
      <c r="W197" s="90"/>
      <c r="X197" s="90"/>
      <c r="Y197" s="90"/>
      <c r="Z197" s="90"/>
      <c r="AA197" s="90"/>
      <c r="AB197" s="90"/>
      <c r="AC197" s="88"/>
      <c r="AD197" s="88"/>
      <c r="AE197" s="208"/>
      <c r="AF197" s="190"/>
      <c r="AG197" s="190"/>
      <c r="AH197" s="192"/>
      <c r="AI197" s="190"/>
      <c r="AJ197" s="190"/>
      <c r="AK197" s="208"/>
      <c r="AL197" s="190"/>
      <c r="AM197" s="190"/>
      <c r="AN197" s="208"/>
      <c r="AO197" s="190"/>
      <c r="AP197" s="190"/>
      <c r="AQ197" s="208"/>
      <c r="AR197" s="208"/>
      <c r="AS197" s="208"/>
      <c r="AT197" s="208"/>
      <c r="AU197" s="190"/>
      <c r="AV197" s="190"/>
      <c r="AW197" s="208"/>
      <c r="AX197" s="190"/>
      <c r="AY197" s="190"/>
      <c r="AZ197" s="208"/>
    </row>
    <row r="198" spans="1:78" x14ac:dyDescent="0.25">
      <c r="A198" s="255" t="s">
        <v>131</v>
      </c>
      <c r="B198" s="46">
        <v>0</v>
      </c>
      <c r="C198" s="46">
        <v>0</v>
      </c>
      <c r="D198" s="46">
        <v>0</v>
      </c>
      <c r="E198" s="46">
        <v>0</v>
      </c>
      <c r="F198" s="46">
        <v>0</v>
      </c>
      <c r="G198" s="46">
        <v>0</v>
      </c>
      <c r="H198" s="46">
        <v>0</v>
      </c>
      <c r="I198" s="46">
        <v>0</v>
      </c>
      <c r="J198" s="46">
        <v>0</v>
      </c>
      <c r="K198" s="90"/>
      <c r="L198" s="93">
        <v>0</v>
      </c>
      <c r="M198" s="90"/>
      <c r="N198" s="90"/>
      <c r="O198" s="90"/>
      <c r="P198" s="90"/>
      <c r="Q198" s="93">
        <v>0</v>
      </c>
      <c r="R198" s="93">
        <v>0</v>
      </c>
      <c r="S198" s="90"/>
      <c r="T198" s="103">
        <v>0</v>
      </c>
      <c r="U198" s="104"/>
      <c r="V198" s="104"/>
      <c r="W198" s="104"/>
      <c r="X198" s="104"/>
      <c r="Y198" s="104"/>
      <c r="Z198" s="104"/>
      <c r="AA198" s="104"/>
      <c r="AB198" s="104"/>
      <c r="AC198" s="99"/>
      <c r="AD198" s="99"/>
      <c r="AE198" s="208"/>
      <c r="AF198" s="190"/>
      <c r="AG198" s="190"/>
      <c r="AH198" s="192"/>
      <c r="AI198" s="190"/>
      <c r="AJ198" s="190"/>
      <c r="AK198" s="208"/>
      <c r="AL198" s="190"/>
      <c r="AM198" s="190"/>
      <c r="AN198" s="208"/>
      <c r="AO198" s="190"/>
      <c r="AP198" s="190"/>
      <c r="AQ198" s="208"/>
      <c r="AR198" s="208"/>
      <c r="AS198" s="208"/>
      <c r="AT198" s="208"/>
      <c r="AU198" s="190"/>
      <c r="AV198" s="190"/>
      <c r="AW198" s="208"/>
      <c r="AX198" s="190"/>
      <c r="AY198" s="190"/>
      <c r="AZ198" s="208"/>
    </row>
    <row r="199" spans="1:78" x14ac:dyDescent="0.25">
      <c r="A199" s="253" t="s">
        <v>132</v>
      </c>
      <c r="B199" s="47">
        <v>3.3734000000000002</v>
      </c>
      <c r="C199" s="33">
        <v>6.1093999999999999</v>
      </c>
      <c r="D199" s="33">
        <v>9.4827999999999992</v>
      </c>
      <c r="E199" s="33">
        <v>3.5556000000000001</v>
      </c>
      <c r="F199" s="33">
        <v>7.6253000000000002</v>
      </c>
      <c r="G199" s="33">
        <v>11.180899999999999</v>
      </c>
      <c r="H199" s="33">
        <v>5.9999999999999995E-4</v>
      </c>
      <c r="I199" s="33">
        <v>3.0011999999999999</v>
      </c>
      <c r="J199" s="33">
        <v>3.9371999999999998</v>
      </c>
      <c r="K199" s="88">
        <v>6.9383999999999997</v>
      </c>
      <c r="L199" s="94">
        <v>0.13070000000000001</v>
      </c>
      <c r="M199" s="88" t="s">
        <v>188</v>
      </c>
      <c r="N199" s="88" t="s">
        <v>188</v>
      </c>
      <c r="O199" s="88" t="s">
        <v>188</v>
      </c>
      <c r="P199" s="88"/>
      <c r="Q199" s="94">
        <v>3.2048999999999999</v>
      </c>
      <c r="R199" s="94">
        <v>9.6058000000000003</v>
      </c>
      <c r="S199" s="88">
        <v>12.810700000000001</v>
      </c>
      <c r="T199" s="94">
        <v>1.2566999999999999</v>
      </c>
      <c r="U199" s="88" t="s">
        <v>188</v>
      </c>
      <c r="V199" s="88" t="s">
        <v>188</v>
      </c>
      <c r="W199" s="88" t="s">
        <v>188</v>
      </c>
      <c r="X199" s="88" t="s">
        <v>188</v>
      </c>
      <c r="Y199" s="88"/>
      <c r="Z199" s="88"/>
      <c r="AA199" s="88"/>
      <c r="AB199" s="213"/>
      <c r="AC199" s="88" t="s">
        <v>188</v>
      </c>
      <c r="AD199" s="88" t="s">
        <v>188</v>
      </c>
      <c r="AE199" s="208"/>
      <c r="AF199" s="75"/>
      <c r="AG199" s="75"/>
      <c r="AH199" s="208"/>
      <c r="AI199" s="75">
        <v>0</v>
      </c>
      <c r="AJ199" s="75">
        <v>0</v>
      </c>
      <c r="AK199" s="208">
        <f>SUM(AI199:AJ199)</f>
        <v>0</v>
      </c>
      <c r="AL199" s="75"/>
      <c r="AM199" s="75"/>
      <c r="AN199" s="208">
        <f>SUM(AL199:AM199)</f>
        <v>0</v>
      </c>
      <c r="AO199" s="75">
        <v>0</v>
      </c>
      <c r="AP199" s="75">
        <v>0</v>
      </c>
      <c r="AQ199" s="208">
        <f>SUM(AO199:AP199)</f>
        <v>0</v>
      </c>
      <c r="AR199" s="75">
        <v>0</v>
      </c>
      <c r="AS199" s="75">
        <v>0</v>
      </c>
      <c r="AT199" s="208">
        <f>SUM(AR199:AS199)</f>
        <v>0</v>
      </c>
      <c r="AU199" s="75">
        <v>0</v>
      </c>
      <c r="AV199" s="75">
        <v>0</v>
      </c>
      <c r="AW199" s="208">
        <f>SUM(AU199:AV199)</f>
        <v>0</v>
      </c>
      <c r="AX199" s="75">
        <v>0</v>
      </c>
      <c r="AY199" s="75">
        <v>0</v>
      </c>
      <c r="AZ199" s="208">
        <f>SUM(AX199:AY199)</f>
        <v>0</v>
      </c>
      <c r="BA199" s="75">
        <v>0</v>
      </c>
      <c r="BB199" s="75">
        <v>0</v>
      </c>
      <c r="BC199" s="208">
        <f t="shared" ref="BC199" si="217">SUM(BA199:BB199)</f>
        <v>0</v>
      </c>
      <c r="BD199" s="75">
        <v>0</v>
      </c>
      <c r="BE199" s="75">
        <v>0</v>
      </c>
      <c r="BF199" s="208">
        <f t="shared" ref="BF199" si="218">SUM(BD199:BE199)</f>
        <v>0</v>
      </c>
      <c r="BG199" s="75">
        <v>0</v>
      </c>
      <c r="BH199" s="75">
        <v>0</v>
      </c>
      <c r="BI199" s="208">
        <f t="shared" ref="BI199" si="219">SUM(BG199:BH199)</f>
        <v>0</v>
      </c>
      <c r="BJ199" s="75">
        <v>0</v>
      </c>
      <c r="BK199" s="75">
        <v>0</v>
      </c>
      <c r="BL199" s="425">
        <f t="shared" ref="BL199" si="220">SUM(BJ199:BK199)</f>
        <v>0</v>
      </c>
      <c r="BM199" s="476"/>
      <c r="BN199" s="476"/>
      <c r="BO199" s="476"/>
      <c r="BP199" s="460">
        <v>0</v>
      </c>
      <c r="BQ199" s="460">
        <v>0</v>
      </c>
      <c r="BR199" s="476">
        <f t="shared" ref="BR199" si="221">SUM(BP199:BQ199)</f>
        <v>0</v>
      </c>
      <c r="BS199" s="480"/>
      <c r="BT199" s="480"/>
      <c r="BU199" s="480"/>
      <c r="BV199" s="480"/>
      <c r="BW199" s="480"/>
      <c r="BX199" s="480"/>
    </row>
    <row r="200" spans="1:78" x14ac:dyDescent="0.25">
      <c r="A200" s="254" t="s">
        <v>133</v>
      </c>
      <c r="B200" s="49">
        <v>3</v>
      </c>
      <c r="C200" s="43">
        <v>0</v>
      </c>
      <c r="D200" s="43">
        <v>3</v>
      </c>
      <c r="E200" s="43">
        <v>3.5</v>
      </c>
      <c r="F200" s="43">
        <v>1E-4</v>
      </c>
      <c r="G200" s="43">
        <v>3.5001000000000002</v>
      </c>
      <c r="H200" s="43">
        <v>0</v>
      </c>
      <c r="I200" s="43">
        <v>3.6</v>
      </c>
      <c r="J200" s="43">
        <v>0</v>
      </c>
      <c r="K200" s="88">
        <v>3.6</v>
      </c>
      <c r="L200" s="94">
        <v>0</v>
      </c>
      <c r="M200" s="88">
        <v>3.6</v>
      </c>
      <c r="N200" s="88">
        <v>0</v>
      </c>
      <c r="O200" s="88">
        <f>N200+M200</f>
        <v>3.6</v>
      </c>
      <c r="P200" s="88"/>
      <c r="Q200" s="94">
        <v>4</v>
      </c>
      <c r="R200" s="94">
        <v>1E-4</v>
      </c>
      <c r="S200" s="88">
        <v>4.0000999999999998</v>
      </c>
      <c r="T200" s="94">
        <v>0</v>
      </c>
      <c r="U200" s="88">
        <v>4</v>
      </c>
      <c r="V200" s="88">
        <v>1E-4</v>
      </c>
      <c r="W200" s="88">
        <f>V200+U200</f>
        <v>4.0000999999999998</v>
      </c>
      <c r="X200" s="88">
        <v>0</v>
      </c>
      <c r="Y200" s="88">
        <v>7.07</v>
      </c>
      <c r="Z200" s="88">
        <v>0</v>
      </c>
      <c r="AA200" s="88">
        <f>SUM(Y200:Z200)</f>
        <v>7.07</v>
      </c>
      <c r="AB200" s="88"/>
      <c r="AC200" s="88">
        <v>7.7000999999999999</v>
      </c>
      <c r="AD200" s="88">
        <v>0</v>
      </c>
      <c r="AE200" s="208">
        <f t="shared" si="186"/>
        <v>7.7000999999999999</v>
      </c>
      <c r="AF200" s="75">
        <v>6.5350999999999999</v>
      </c>
      <c r="AG200" s="75">
        <v>0</v>
      </c>
      <c r="AH200" s="208">
        <f>SUM(AF200:AG200)</f>
        <v>6.5350999999999999</v>
      </c>
      <c r="AI200" s="75">
        <v>5.585</v>
      </c>
      <c r="AJ200" s="75">
        <v>0</v>
      </c>
      <c r="AK200" s="208">
        <f t="shared" si="199"/>
        <v>5.585</v>
      </c>
      <c r="AL200" s="75">
        <v>9.9501000000000008</v>
      </c>
      <c r="AM200" s="75">
        <v>0</v>
      </c>
      <c r="AN200" s="208">
        <f t="shared" si="200"/>
        <v>9.9501000000000008</v>
      </c>
      <c r="AO200" s="75">
        <v>9.3001000000000005</v>
      </c>
      <c r="AP200" s="75">
        <v>0</v>
      </c>
      <c r="AQ200" s="208">
        <f t="shared" si="201"/>
        <v>9.3001000000000005</v>
      </c>
      <c r="AR200" s="208">
        <v>9.15</v>
      </c>
      <c r="AS200" s="208">
        <v>0</v>
      </c>
      <c r="AT200" s="208">
        <f>SUM(AR200:AS200)</f>
        <v>9.15</v>
      </c>
      <c r="AU200" s="75">
        <v>10.5001</v>
      </c>
      <c r="AV200" s="75">
        <v>0</v>
      </c>
      <c r="AW200" s="208">
        <f t="shared" si="202"/>
        <v>10.5001</v>
      </c>
      <c r="AX200" s="75">
        <v>10.5001</v>
      </c>
      <c r="AY200" s="75">
        <v>0</v>
      </c>
      <c r="AZ200" s="208">
        <f t="shared" ref="AZ200" si="222">SUM(AX200:AY200)</f>
        <v>10.5001</v>
      </c>
      <c r="BA200" s="354">
        <v>9.98</v>
      </c>
      <c r="BB200" s="354">
        <v>0</v>
      </c>
      <c r="BC200" s="380">
        <f>SUM(BA200:BB200)</f>
        <v>9.98</v>
      </c>
      <c r="BD200" s="380">
        <v>8.44</v>
      </c>
      <c r="BE200" s="380">
        <v>0</v>
      </c>
      <c r="BF200" s="380">
        <f>SUM(BD200:BE200)</f>
        <v>8.44</v>
      </c>
      <c r="BG200" s="317">
        <v>10.795</v>
      </c>
      <c r="BH200" s="317">
        <v>0</v>
      </c>
      <c r="BI200" s="380">
        <f>SUM(BG200:BH200)</f>
        <v>10.795</v>
      </c>
      <c r="BJ200" s="377">
        <v>7.7314999999999996</v>
      </c>
      <c r="BK200" s="377">
        <v>0</v>
      </c>
      <c r="BL200" s="387">
        <f>SUM(BJ200:BK200)</f>
        <v>7.7314999999999996</v>
      </c>
      <c r="BM200" s="421">
        <v>7.7314999999999996</v>
      </c>
      <c r="BN200" s="421">
        <v>0</v>
      </c>
      <c r="BO200" s="421">
        <f>SUM(BM200:BN200)</f>
        <v>7.7314999999999996</v>
      </c>
      <c r="BP200" s="421">
        <v>0</v>
      </c>
      <c r="BQ200" s="421">
        <v>0</v>
      </c>
      <c r="BR200" s="421">
        <v>0</v>
      </c>
      <c r="BS200" s="421">
        <v>0</v>
      </c>
      <c r="BT200" s="421">
        <v>0</v>
      </c>
      <c r="BU200" s="421">
        <v>0</v>
      </c>
      <c r="BV200" s="421">
        <v>0</v>
      </c>
      <c r="BW200" s="421">
        <v>0</v>
      </c>
      <c r="BX200" s="421">
        <v>0</v>
      </c>
      <c r="BY200" s="387"/>
      <c r="BZ200" s="387"/>
    </row>
    <row r="201" spans="1:78" x14ac:dyDescent="0.25">
      <c r="A201" s="254" t="s">
        <v>134</v>
      </c>
      <c r="B201" s="56">
        <v>0</v>
      </c>
      <c r="C201" s="56">
        <v>0</v>
      </c>
      <c r="D201" s="56">
        <v>0</v>
      </c>
      <c r="E201" s="56">
        <v>0</v>
      </c>
      <c r="F201" s="56">
        <v>0</v>
      </c>
      <c r="G201" s="56">
        <v>0</v>
      </c>
      <c r="H201" s="56">
        <v>0</v>
      </c>
      <c r="I201" s="56">
        <v>0</v>
      </c>
      <c r="J201" s="56">
        <v>0</v>
      </c>
      <c r="K201" s="90"/>
      <c r="L201" s="93">
        <v>0</v>
      </c>
      <c r="M201" s="90"/>
      <c r="N201" s="90"/>
      <c r="O201" s="90"/>
      <c r="P201" s="90"/>
      <c r="Q201" s="93">
        <v>0</v>
      </c>
      <c r="R201" s="93">
        <v>0</v>
      </c>
      <c r="S201" s="90"/>
      <c r="T201" s="93">
        <v>0</v>
      </c>
      <c r="U201" s="90"/>
      <c r="V201" s="90"/>
      <c r="W201" s="90"/>
      <c r="X201" s="90"/>
      <c r="Y201" s="90"/>
      <c r="Z201" s="90"/>
      <c r="AA201" s="90"/>
      <c r="AB201" s="90"/>
      <c r="AC201" s="90"/>
      <c r="AD201" s="90"/>
      <c r="AE201" s="89"/>
      <c r="AH201" s="73"/>
      <c r="AK201" s="73"/>
      <c r="AN201" s="73"/>
      <c r="AQ201" s="73"/>
      <c r="AR201" s="73"/>
      <c r="AS201" s="73"/>
      <c r="AW201" s="73"/>
      <c r="AZ201" s="73"/>
    </row>
    <row r="202" spans="1:78" x14ac:dyDescent="0.25">
      <c r="A202" s="255" t="s">
        <v>135</v>
      </c>
      <c r="B202" s="54">
        <v>0</v>
      </c>
      <c r="C202" s="54">
        <v>0</v>
      </c>
      <c r="D202" s="54">
        <v>0</v>
      </c>
      <c r="E202" s="54">
        <v>0</v>
      </c>
      <c r="F202" s="54">
        <v>0</v>
      </c>
      <c r="G202" s="54">
        <v>0</v>
      </c>
      <c r="H202" s="54">
        <v>0</v>
      </c>
      <c r="I202" s="54">
        <v>0</v>
      </c>
      <c r="J202" s="54">
        <v>0</v>
      </c>
      <c r="K202" s="90"/>
      <c r="L202" s="93">
        <v>0</v>
      </c>
      <c r="M202" s="90"/>
      <c r="N202" s="90"/>
      <c r="O202" s="90"/>
      <c r="P202" s="90"/>
      <c r="Q202" s="93">
        <v>0</v>
      </c>
      <c r="R202" s="93">
        <v>0</v>
      </c>
      <c r="S202" s="90"/>
      <c r="T202" s="93">
        <v>0</v>
      </c>
      <c r="U202" s="90"/>
      <c r="V202" s="90"/>
      <c r="W202" s="90"/>
      <c r="X202" s="90"/>
      <c r="Y202" s="90"/>
      <c r="Z202" s="90"/>
      <c r="AA202" s="90"/>
      <c r="AB202" s="90"/>
      <c r="AC202" s="90"/>
      <c r="AD202" s="90"/>
      <c r="AE202" s="89"/>
      <c r="AH202" s="73"/>
      <c r="AK202" s="73"/>
      <c r="AN202" s="73"/>
      <c r="AQ202" s="73"/>
      <c r="AR202" s="73"/>
      <c r="AS202" s="73"/>
      <c r="AW202" s="73"/>
      <c r="AZ202" s="73"/>
    </row>
    <row r="203" spans="1:78" x14ac:dyDescent="0.25">
      <c r="A203" s="253" t="s">
        <v>136</v>
      </c>
      <c r="B203" s="48">
        <v>0</v>
      </c>
      <c r="C203" s="45">
        <v>0.37390000000000001</v>
      </c>
      <c r="D203" s="45">
        <v>0.37390000000000001</v>
      </c>
      <c r="E203" s="45">
        <v>0</v>
      </c>
      <c r="F203" s="45">
        <v>0.99550000000000005</v>
      </c>
      <c r="G203" s="45">
        <v>0.99550000000000005</v>
      </c>
      <c r="H203" s="45">
        <v>0.99250000000000005</v>
      </c>
      <c r="I203" s="45">
        <v>0</v>
      </c>
      <c r="J203" s="45">
        <v>0.45469999999999999</v>
      </c>
      <c r="K203" s="88">
        <v>0.45469999999999999</v>
      </c>
      <c r="L203" s="94">
        <v>0.45469999999999999</v>
      </c>
      <c r="M203" s="88">
        <v>0</v>
      </c>
      <c r="N203" s="88">
        <v>0</v>
      </c>
      <c r="O203" s="88">
        <f>N203+M203</f>
        <v>0</v>
      </c>
      <c r="P203" s="88"/>
      <c r="Q203" s="94">
        <v>0</v>
      </c>
      <c r="R203" s="94">
        <v>0.99550000000000005</v>
      </c>
      <c r="S203" s="88">
        <v>0.99550000000000005</v>
      </c>
      <c r="T203" s="94">
        <v>0.99550000000000005</v>
      </c>
      <c r="U203" s="88">
        <v>0</v>
      </c>
      <c r="V203" s="88">
        <v>0.22320000000000001</v>
      </c>
      <c r="W203" s="88">
        <f>V203+U203</f>
        <v>0.22320000000000001</v>
      </c>
      <c r="X203" s="88">
        <v>0.13569999999999999</v>
      </c>
      <c r="Y203" s="88">
        <v>0</v>
      </c>
      <c r="Z203" s="88">
        <v>0.10290000000000001</v>
      </c>
      <c r="AA203" s="88">
        <f>SUM(Y203:Z203)</f>
        <v>0.10290000000000001</v>
      </c>
      <c r="AB203" s="88"/>
      <c r="AC203" s="88">
        <v>0.3982</v>
      </c>
      <c r="AD203" s="88">
        <v>0.59730000000000005</v>
      </c>
      <c r="AE203" s="208">
        <f t="shared" si="186"/>
        <v>0.99550000000000005</v>
      </c>
      <c r="AF203" s="75">
        <v>0.3982</v>
      </c>
      <c r="AG203" s="75">
        <v>0.59730000000000005</v>
      </c>
      <c r="AH203" s="208">
        <f>SUM(AF203:AG203)</f>
        <v>0.99550000000000005</v>
      </c>
      <c r="AI203" s="75">
        <v>0.12920000000000001</v>
      </c>
      <c r="AJ203" s="75">
        <v>0.1938</v>
      </c>
      <c r="AK203" s="208">
        <f>SUM(AI203:AJ203)</f>
        <v>0.32300000000000001</v>
      </c>
      <c r="AL203" s="75">
        <v>0.81620000000000004</v>
      </c>
      <c r="AM203" s="75">
        <v>1.2242999999999999</v>
      </c>
      <c r="AN203" s="208">
        <f>SUM(AL203:AM203)</f>
        <v>2.0404999999999998</v>
      </c>
      <c r="AO203" s="75">
        <v>0</v>
      </c>
      <c r="AP203" s="75">
        <v>0</v>
      </c>
      <c r="AQ203" s="208">
        <f>SUM(AO203:AP203)</f>
        <v>0</v>
      </c>
      <c r="AR203" s="75">
        <v>0</v>
      </c>
      <c r="AS203" s="75">
        <v>0</v>
      </c>
      <c r="AT203" s="208">
        <f>SUM(AR203:AS203)</f>
        <v>0</v>
      </c>
      <c r="AU203" s="75">
        <v>0</v>
      </c>
      <c r="AV203" s="75">
        <v>0</v>
      </c>
      <c r="AW203" s="208">
        <f>SUM(AU203:AV203)</f>
        <v>0</v>
      </c>
      <c r="AX203" s="75">
        <v>0</v>
      </c>
      <c r="AY203" s="75">
        <v>0</v>
      </c>
      <c r="AZ203" s="208">
        <f>SUM(AX203:AY203)</f>
        <v>0</v>
      </c>
      <c r="BA203" s="75">
        <v>0</v>
      </c>
      <c r="BB203" s="75">
        <v>0</v>
      </c>
      <c r="BC203" s="208">
        <f t="shared" ref="BC203:BC209" si="223">SUM(BA203:BB203)</f>
        <v>0</v>
      </c>
      <c r="BD203" s="75">
        <v>0</v>
      </c>
      <c r="BE203" s="75">
        <v>0</v>
      </c>
      <c r="BF203" s="208">
        <f t="shared" ref="BF203:BF209" si="224">SUM(BD203:BE203)</f>
        <v>0</v>
      </c>
      <c r="BG203" s="75">
        <v>0</v>
      </c>
      <c r="BH203" s="75">
        <v>0</v>
      </c>
      <c r="BI203" s="208">
        <f t="shared" ref="BI203:BI209" si="225">SUM(BG203:BH203)</f>
        <v>0</v>
      </c>
      <c r="BJ203" s="75">
        <v>0</v>
      </c>
      <c r="BK203" s="75">
        <v>0</v>
      </c>
      <c r="BL203" s="208">
        <f t="shared" ref="BL203:BL209" si="226">SUM(BJ203:BK203)</f>
        <v>0</v>
      </c>
      <c r="BM203" s="459"/>
      <c r="BN203" s="459"/>
      <c r="BO203" s="459"/>
      <c r="BP203" s="484">
        <v>0</v>
      </c>
      <c r="BQ203" s="484">
        <v>0</v>
      </c>
      <c r="BR203" s="459">
        <f t="shared" ref="BR203:BR209" si="227">SUM(BP203:BQ203)</f>
        <v>0</v>
      </c>
      <c r="BS203" s="485"/>
      <c r="BT203" s="485"/>
      <c r="BU203" s="485"/>
      <c r="BV203" s="485"/>
      <c r="BW203" s="485"/>
      <c r="BX203" s="485"/>
    </row>
    <row r="204" spans="1:78" x14ac:dyDescent="0.25">
      <c r="A204" s="253" t="s">
        <v>137</v>
      </c>
      <c r="B204" s="47">
        <v>0</v>
      </c>
      <c r="C204" s="33">
        <v>1.06E-2</v>
      </c>
      <c r="D204" s="33">
        <v>1.06E-2</v>
      </c>
      <c r="E204" s="33">
        <v>0</v>
      </c>
      <c r="F204" s="33">
        <v>4.9500000000000002E-2</v>
      </c>
      <c r="G204" s="33">
        <v>4.9500000000000002E-2</v>
      </c>
      <c r="H204" s="33">
        <v>4.9500000000000002E-2</v>
      </c>
      <c r="I204" s="33">
        <v>0</v>
      </c>
      <c r="J204" s="33">
        <v>1.9400000000000001E-2</v>
      </c>
      <c r="K204" s="88">
        <v>1.9400000000000001E-2</v>
      </c>
      <c r="L204" s="94">
        <v>1.9400000000000001E-2</v>
      </c>
      <c r="M204" s="88">
        <v>0</v>
      </c>
      <c r="N204" s="88">
        <v>0</v>
      </c>
      <c r="O204" s="88">
        <f>N204+M204</f>
        <v>0</v>
      </c>
      <c r="P204" s="88"/>
      <c r="Q204" s="94">
        <v>0</v>
      </c>
      <c r="R204" s="94">
        <v>4.9500000000000002E-2</v>
      </c>
      <c r="S204" s="88">
        <v>4.9500000000000002E-2</v>
      </c>
      <c r="T204" s="94">
        <v>4.9500000000000002E-2</v>
      </c>
      <c r="U204" s="88">
        <v>0</v>
      </c>
      <c r="V204" s="88">
        <v>6.7999999999999996E-3</v>
      </c>
      <c r="W204" s="88">
        <f>V204+U204</f>
        <v>6.7999999999999996E-3</v>
      </c>
      <c r="X204" s="88">
        <v>6.6E-3</v>
      </c>
      <c r="Y204" s="88">
        <v>0</v>
      </c>
      <c r="Z204" s="88">
        <v>6.7000000000000002E-3</v>
      </c>
      <c r="AA204" s="88">
        <f>SUM(Y204:Z204)</f>
        <v>6.7000000000000002E-3</v>
      </c>
      <c r="AB204" s="88"/>
      <c r="AC204" s="88">
        <v>1.9800000000000002E-2</v>
      </c>
      <c r="AD204" s="88">
        <v>2.9700000000000001E-2</v>
      </c>
      <c r="AE204" s="208">
        <f t="shared" si="186"/>
        <v>4.9500000000000002E-2</v>
      </c>
      <c r="AF204" s="75">
        <v>1.9800000000000002E-2</v>
      </c>
      <c r="AG204" s="75">
        <v>2.9700000000000001E-2</v>
      </c>
      <c r="AH204" s="208">
        <f t="shared" ref="AH204:AH209" si="228">SUM(AF204:AG204)</f>
        <v>4.9500000000000002E-2</v>
      </c>
      <c r="AI204" s="75">
        <v>5.5999999999999999E-3</v>
      </c>
      <c r="AJ204" s="75">
        <v>8.3999999999999995E-3</v>
      </c>
      <c r="AK204" s="208">
        <f t="shared" ref="AK204:AK218" si="229">SUM(AI204:AJ204)</f>
        <v>1.3999999999999999E-2</v>
      </c>
      <c r="AL204" s="75">
        <v>1.9800000000000002E-2</v>
      </c>
      <c r="AM204" s="75">
        <v>2.9700000000000001E-2</v>
      </c>
      <c r="AN204" s="208">
        <f t="shared" ref="AN204:AN218" si="230">SUM(AL204:AM204)</f>
        <v>4.9500000000000002E-2</v>
      </c>
      <c r="AO204" s="75">
        <v>0</v>
      </c>
      <c r="AP204" s="75">
        <v>0</v>
      </c>
      <c r="AQ204" s="208">
        <f t="shared" ref="AQ204:AQ218" si="231">SUM(AO204:AP204)</f>
        <v>0</v>
      </c>
      <c r="AR204" s="75">
        <v>0</v>
      </c>
      <c r="AS204" s="75">
        <v>0</v>
      </c>
      <c r="AT204" s="208">
        <f t="shared" ref="AT204:AT209" si="232">SUM(AR204:AS204)</f>
        <v>0</v>
      </c>
      <c r="AU204" s="75">
        <v>0</v>
      </c>
      <c r="AV204" s="75">
        <v>0</v>
      </c>
      <c r="AW204" s="208">
        <f t="shared" ref="AW204:AW218" si="233">SUM(AU204:AV204)</f>
        <v>0</v>
      </c>
      <c r="AX204" s="75">
        <v>0</v>
      </c>
      <c r="AY204" s="75">
        <v>0</v>
      </c>
      <c r="AZ204" s="208">
        <f t="shared" ref="AZ204:AZ209" si="234">SUM(AX204:AY204)</f>
        <v>0</v>
      </c>
      <c r="BA204" s="75">
        <v>0</v>
      </c>
      <c r="BB204" s="75">
        <v>0</v>
      </c>
      <c r="BC204" s="208">
        <f t="shared" si="223"/>
        <v>0</v>
      </c>
      <c r="BD204" s="75">
        <v>0</v>
      </c>
      <c r="BE204" s="75">
        <v>0</v>
      </c>
      <c r="BF204" s="208">
        <f t="shared" si="224"/>
        <v>0</v>
      </c>
      <c r="BG204" s="75">
        <v>0</v>
      </c>
      <c r="BH204" s="75">
        <v>0</v>
      </c>
      <c r="BI204" s="208">
        <f t="shared" si="225"/>
        <v>0</v>
      </c>
      <c r="BJ204" s="75">
        <v>0</v>
      </c>
      <c r="BK204" s="75">
        <v>0</v>
      </c>
      <c r="BL204" s="208">
        <f t="shared" si="226"/>
        <v>0</v>
      </c>
      <c r="BM204" s="459"/>
      <c r="BN204" s="459"/>
      <c r="BO204" s="459"/>
      <c r="BP204" s="484">
        <v>0</v>
      </c>
      <c r="BQ204" s="484">
        <v>0</v>
      </c>
      <c r="BR204" s="459">
        <f t="shared" si="227"/>
        <v>0</v>
      </c>
      <c r="BS204" s="485"/>
      <c r="BT204" s="485"/>
      <c r="BU204" s="485"/>
      <c r="BV204" s="485"/>
      <c r="BW204" s="485"/>
      <c r="BX204" s="485"/>
    </row>
    <row r="205" spans="1:78" x14ac:dyDescent="0.25">
      <c r="A205" s="253" t="s">
        <v>138</v>
      </c>
      <c r="B205" s="47">
        <v>0</v>
      </c>
      <c r="C205" s="33">
        <v>0</v>
      </c>
      <c r="D205" s="33">
        <v>0</v>
      </c>
      <c r="E205" s="33">
        <v>0</v>
      </c>
      <c r="F205" s="33">
        <v>1E-4</v>
      </c>
      <c r="G205" s="33">
        <v>1E-4</v>
      </c>
      <c r="H205" s="33">
        <v>1E-4</v>
      </c>
      <c r="I205" s="33">
        <v>0</v>
      </c>
      <c r="J205" s="33">
        <v>4.4066999999999998</v>
      </c>
      <c r="K205" s="88">
        <v>4.4066999999999998</v>
      </c>
      <c r="L205" s="94">
        <v>4.4066999999999998</v>
      </c>
      <c r="M205" s="88">
        <v>0</v>
      </c>
      <c r="N205" s="88">
        <v>1.4784999999999999</v>
      </c>
      <c r="O205" s="88">
        <f>N205+M205</f>
        <v>1.4784999999999999</v>
      </c>
      <c r="P205" s="88"/>
      <c r="Q205" s="94">
        <v>0</v>
      </c>
      <c r="R205" s="94">
        <v>1E-4</v>
      </c>
      <c r="S205" s="88">
        <v>1E-4</v>
      </c>
      <c r="T205" s="94">
        <v>1E-4</v>
      </c>
      <c r="U205" s="88">
        <v>0</v>
      </c>
      <c r="V205" s="88">
        <v>1E-4</v>
      </c>
      <c r="W205" s="88">
        <f>V205+U205</f>
        <v>1E-4</v>
      </c>
      <c r="X205" s="88">
        <v>0</v>
      </c>
      <c r="Y205" s="88">
        <v>0</v>
      </c>
      <c r="Z205" s="88">
        <v>0</v>
      </c>
      <c r="AA205" s="88">
        <f>SUM(Y205:Z205)</f>
        <v>0</v>
      </c>
      <c r="AB205" s="88"/>
      <c r="AC205" s="88">
        <v>1E-4</v>
      </c>
      <c r="AD205" s="88">
        <v>0</v>
      </c>
      <c r="AE205" s="208">
        <f t="shared" si="186"/>
        <v>1E-4</v>
      </c>
      <c r="AF205" s="75">
        <v>0</v>
      </c>
      <c r="AG205" s="75">
        <v>0</v>
      </c>
      <c r="AH205" s="208">
        <f t="shared" si="228"/>
        <v>0</v>
      </c>
      <c r="AI205" s="75">
        <v>0</v>
      </c>
      <c r="AJ205" s="75">
        <v>0</v>
      </c>
      <c r="AK205" s="208">
        <f t="shared" si="229"/>
        <v>0</v>
      </c>
      <c r="AL205" s="75">
        <v>1E-4</v>
      </c>
      <c r="AM205" s="75">
        <v>0</v>
      </c>
      <c r="AN205" s="208">
        <f t="shared" si="230"/>
        <v>1E-4</v>
      </c>
      <c r="AO205" s="75">
        <v>0</v>
      </c>
      <c r="AP205" s="75">
        <v>0</v>
      </c>
      <c r="AQ205" s="208">
        <f t="shared" si="231"/>
        <v>0</v>
      </c>
      <c r="AR205" s="75">
        <v>0</v>
      </c>
      <c r="AS205" s="75">
        <v>0</v>
      </c>
      <c r="AT205" s="208">
        <f t="shared" si="232"/>
        <v>0</v>
      </c>
      <c r="AU205" s="75">
        <v>0</v>
      </c>
      <c r="AV205" s="75">
        <v>0</v>
      </c>
      <c r="AW205" s="208">
        <f t="shared" si="233"/>
        <v>0</v>
      </c>
      <c r="AX205" s="75">
        <v>0</v>
      </c>
      <c r="AY205" s="75">
        <v>0</v>
      </c>
      <c r="AZ205" s="208">
        <f t="shared" si="234"/>
        <v>0</v>
      </c>
      <c r="BA205" s="75">
        <v>0</v>
      </c>
      <c r="BB205" s="75">
        <v>0</v>
      </c>
      <c r="BC205" s="208">
        <f t="shared" si="223"/>
        <v>0</v>
      </c>
      <c r="BD205" s="75">
        <v>0</v>
      </c>
      <c r="BE205" s="75">
        <v>0</v>
      </c>
      <c r="BF205" s="208">
        <f t="shared" si="224"/>
        <v>0</v>
      </c>
      <c r="BG205" s="75">
        <v>0</v>
      </c>
      <c r="BH205" s="75">
        <v>0</v>
      </c>
      <c r="BI205" s="208">
        <f t="shared" si="225"/>
        <v>0</v>
      </c>
      <c r="BJ205" s="75">
        <v>0</v>
      </c>
      <c r="BK205" s="75">
        <v>0</v>
      </c>
      <c r="BL205" s="208">
        <f t="shared" si="226"/>
        <v>0</v>
      </c>
      <c r="BM205" s="459"/>
      <c r="BN205" s="459"/>
      <c r="BO205" s="459"/>
      <c r="BP205" s="484">
        <v>0</v>
      </c>
      <c r="BQ205" s="484">
        <v>0</v>
      </c>
      <c r="BR205" s="459">
        <f t="shared" si="227"/>
        <v>0</v>
      </c>
      <c r="BS205" s="485"/>
      <c r="BT205" s="485"/>
      <c r="BU205" s="485"/>
      <c r="BV205" s="485"/>
      <c r="BW205" s="485"/>
      <c r="BX205" s="485"/>
    </row>
    <row r="206" spans="1:78" x14ac:dyDescent="0.25">
      <c r="A206" s="259" t="s">
        <v>139</v>
      </c>
      <c r="B206" s="49">
        <v>0</v>
      </c>
      <c r="C206" s="43">
        <v>0</v>
      </c>
      <c r="D206" s="43">
        <v>0</v>
      </c>
      <c r="E206" s="43">
        <v>0</v>
      </c>
      <c r="F206" s="43">
        <v>0</v>
      </c>
      <c r="G206" s="43">
        <v>0</v>
      </c>
      <c r="H206" s="43">
        <v>0</v>
      </c>
      <c r="I206" s="43">
        <v>0</v>
      </c>
      <c r="J206" s="43">
        <v>0</v>
      </c>
      <c r="K206" s="88">
        <v>0</v>
      </c>
      <c r="L206" s="94">
        <v>0</v>
      </c>
      <c r="M206" s="88">
        <v>0</v>
      </c>
      <c r="N206" s="88">
        <v>0</v>
      </c>
      <c r="O206" s="88">
        <f>N206+M206</f>
        <v>0</v>
      </c>
      <c r="P206" s="88">
        <v>0</v>
      </c>
      <c r="Q206" s="94">
        <v>0</v>
      </c>
      <c r="R206" s="94">
        <v>0</v>
      </c>
      <c r="S206" s="88">
        <v>0</v>
      </c>
      <c r="T206" s="94">
        <v>0</v>
      </c>
      <c r="U206" s="88">
        <f>T206+S206</f>
        <v>0</v>
      </c>
      <c r="V206" s="88">
        <v>0</v>
      </c>
      <c r="W206" s="88">
        <v>0</v>
      </c>
      <c r="X206" s="88">
        <f>W206+V206</f>
        <v>0</v>
      </c>
      <c r="Y206" s="88">
        <v>0</v>
      </c>
      <c r="Z206" s="88">
        <v>0</v>
      </c>
      <c r="AA206" s="88">
        <v>0</v>
      </c>
      <c r="AB206" s="88"/>
      <c r="AC206" s="88">
        <v>0</v>
      </c>
      <c r="AD206" s="88">
        <v>0</v>
      </c>
      <c r="AE206" s="208">
        <f t="shared" si="186"/>
        <v>0</v>
      </c>
      <c r="AF206" s="75"/>
      <c r="AG206" s="75"/>
      <c r="AH206" s="208">
        <f t="shared" si="228"/>
        <v>0</v>
      </c>
      <c r="AI206" s="75">
        <v>0</v>
      </c>
      <c r="AJ206" s="75">
        <v>0</v>
      </c>
      <c r="AK206" s="208">
        <f t="shared" si="229"/>
        <v>0</v>
      </c>
      <c r="AL206" s="75"/>
      <c r="AM206" s="75"/>
      <c r="AN206" s="208">
        <f t="shared" si="230"/>
        <v>0</v>
      </c>
      <c r="AO206" s="75">
        <v>0</v>
      </c>
      <c r="AP206" s="75">
        <v>0</v>
      </c>
      <c r="AQ206" s="208">
        <f t="shared" si="231"/>
        <v>0</v>
      </c>
      <c r="AR206" s="75">
        <v>0</v>
      </c>
      <c r="AS206" s="75">
        <v>0</v>
      </c>
      <c r="AT206" s="208">
        <f t="shared" si="232"/>
        <v>0</v>
      </c>
      <c r="AU206" s="75">
        <v>0</v>
      </c>
      <c r="AV206" s="75">
        <v>0</v>
      </c>
      <c r="AW206" s="208">
        <f t="shared" si="233"/>
        <v>0</v>
      </c>
      <c r="AX206" s="75">
        <v>0</v>
      </c>
      <c r="AY206" s="75">
        <v>0</v>
      </c>
      <c r="AZ206" s="208">
        <f t="shared" si="234"/>
        <v>0</v>
      </c>
      <c r="BA206" s="75">
        <v>0</v>
      </c>
      <c r="BB206" s="75">
        <v>0</v>
      </c>
      <c r="BC206" s="208">
        <f t="shared" si="223"/>
        <v>0</v>
      </c>
      <c r="BD206" s="75">
        <v>0</v>
      </c>
      <c r="BE206" s="75">
        <v>0</v>
      </c>
      <c r="BF206" s="208">
        <f t="shared" si="224"/>
        <v>0</v>
      </c>
      <c r="BG206" s="75">
        <v>0</v>
      </c>
      <c r="BH206" s="75">
        <v>0</v>
      </c>
      <c r="BI206" s="208">
        <f t="shared" si="225"/>
        <v>0</v>
      </c>
      <c r="BJ206" s="75">
        <v>0</v>
      </c>
      <c r="BK206" s="75">
        <v>0</v>
      </c>
      <c r="BL206" s="208">
        <f t="shared" si="226"/>
        <v>0</v>
      </c>
      <c r="BM206" s="459"/>
      <c r="BN206" s="459"/>
      <c r="BO206" s="459"/>
      <c r="BP206" s="484">
        <v>0</v>
      </c>
      <c r="BQ206" s="484">
        <v>0</v>
      </c>
      <c r="BR206" s="459">
        <f t="shared" si="227"/>
        <v>0</v>
      </c>
      <c r="BS206" s="485"/>
      <c r="BT206" s="485"/>
      <c r="BU206" s="485"/>
      <c r="BV206" s="485"/>
      <c r="BW206" s="485"/>
      <c r="BX206" s="485"/>
    </row>
    <row r="207" spans="1:78" x14ac:dyDescent="0.25">
      <c r="A207" s="253" t="s">
        <v>140</v>
      </c>
      <c r="B207" s="33">
        <v>0</v>
      </c>
      <c r="C207" s="33">
        <v>1.3522000000000001</v>
      </c>
      <c r="D207" s="33">
        <v>1.3522000000000001</v>
      </c>
      <c r="E207" s="33">
        <v>0</v>
      </c>
      <c r="F207" s="33">
        <v>1.7030000000000001</v>
      </c>
      <c r="G207" s="33">
        <v>1.7030000000000001</v>
      </c>
      <c r="H207" s="33">
        <v>0</v>
      </c>
      <c r="I207" s="33">
        <v>0</v>
      </c>
      <c r="J207" s="33">
        <v>1.4</v>
      </c>
      <c r="K207" s="88">
        <v>1.4</v>
      </c>
      <c r="L207" s="94">
        <v>0</v>
      </c>
      <c r="M207" s="88">
        <v>0</v>
      </c>
      <c r="N207" s="88">
        <v>0.60070000000000001</v>
      </c>
      <c r="O207" s="88">
        <f>N207+M207</f>
        <v>0.60070000000000001</v>
      </c>
      <c r="P207" s="88"/>
      <c r="Q207" s="94">
        <v>0</v>
      </c>
      <c r="R207" s="94">
        <v>0.5</v>
      </c>
      <c r="S207" s="88">
        <v>0.5</v>
      </c>
      <c r="T207" s="94">
        <v>0</v>
      </c>
      <c r="U207" s="88">
        <v>0</v>
      </c>
      <c r="V207" s="88">
        <v>0.28999999999999998</v>
      </c>
      <c r="W207" s="88">
        <f>V207+U207</f>
        <v>0.28999999999999998</v>
      </c>
      <c r="X207" s="88">
        <v>0</v>
      </c>
      <c r="Y207" s="88">
        <v>0</v>
      </c>
      <c r="Z207" s="88">
        <v>0.246</v>
      </c>
      <c r="AA207" s="88">
        <f>SUM(Y207:Z207)</f>
        <v>0.246</v>
      </c>
      <c r="AB207" s="88"/>
      <c r="AC207" s="88">
        <v>0.25</v>
      </c>
      <c r="AD207" s="88">
        <v>0</v>
      </c>
      <c r="AE207" s="208">
        <f t="shared" si="186"/>
        <v>0.25</v>
      </c>
      <c r="AF207" s="75">
        <v>0.2</v>
      </c>
      <c r="AG207" s="75">
        <v>0</v>
      </c>
      <c r="AH207" s="208">
        <f t="shared" si="228"/>
        <v>0.2</v>
      </c>
      <c r="AI207" s="75">
        <v>0.12709999999999999</v>
      </c>
      <c r="AJ207" s="75">
        <v>0</v>
      </c>
      <c r="AK207" s="208">
        <f t="shared" si="229"/>
        <v>0.12709999999999999</v>
      </c>
      <c r="AL207" s="75">
        <v>0.1</v>
      </c>
      <c r="AM207" s="75">
        <v>0</v>
      </c>
      <c r="AN207" s="208">
        <f t="shared" si="230"/>
        <v>0.1</v>
      </c>
      <c r="AO207" s="75">
        <v>0.04</v>
      </c>
      <c r="AP207" s="75">
        <v>0</v>
      </c>
      <c r="AQ207" s="208">
        <f t="shared" si="231"/>
        <v>0.04</v>
      </c>
      <c r="AR207" s="75">
        <v>0.04</v>
      </c>
      <c r="AS207" s="75">
        <v>0</v>
      </c>
      <c r="AT207" s="208">
        <f t="shared" si="232"/>
        <v>0.04</v>
      </c>
      <c r="AU207" s="75">
        <v>0.05</v>
      </c>
      <c r="AV207" s="75">
        <v>0</v>
      </c>
      <c r="AW207" s="208">
        <f t="shared" si="233"/>
        <v>0.05</v>
      </c>
      <c r="AX207" s="75">
        <v>0.05</v>
      </c>
      <c r="AY207" s="75">
        <v>0</v>
      </c>
      <c r="AZ207" s="208">
        <f t="shared" si="234"/>
        <v>0.05</v>
      </c>
      <c r="BA207" s="75">
        <v>0.04</v>
      </c>
      <c r="BB207" s="75">
        <v>0</v>
      </c>
      <c r="BC207" s="208">
        <f t="shared" si="223"/>
        <v>0.04</v>
      </c>
      <c r="BD207" s="208">
        <v>4.7000000000000002E-3</v>
      </c>
      <c r="BE207" s="208">
        <v>0</v>
      </c>
      <c r="BF207" s="208">
        <f t="shared" si="224"/>
        <v>4.7000000000000002E-3</v>
      </c>
      <c r="BG207" s="75">
        <v>0.04</v>
      </c>
      <c r="BH207" s="75">
        <v>0</v>
      </c>
      <c r="BI207" s="208">
        <f t="shared" si="225"/>
        <v>0.04</v>
      </c>
      <c r="BJ207" s="79">
        <v>1E-3</v>
      </c>
      <c r="BK207" s="79">
        <v>0</v>
      </c>
      <c r="BL207" s="83">
        <f t="shared" si="226"/>
        <v>1E-3</v>
      </c>
      <c r="BM207" s="486">
        <v>4.0000000000000002E-4</v>
      </c>
      <c r="BN207" s="486">
        <v>0</v>
      </c>
      <c r="BO207" s="486">
        <f>SUM(BM207:BN207)</f>
        <v>4.0000000000000002E-4</v>
      </c>
      <c r="BP207" s="392">
        <v>0.5</v>
      </c>
      <c r="BQ207" s="392">
        <v>0</v>
      </c>
      <c r="BR207" s="486">
        <f t="shared" si="227"/>
        <v>0.5</v>
      </c>
      <c r="BS207" s="486">
        <v>0.5</v>
      </c>
      <c r="BT207" s="486">
        <v>0</v>
      </c>
      <c r="BU207" s="487">
        <f>SUM(BS207:BT207)</f>
        <v>0.5</v>
      </c>
      <c r="BV207" s="486">
        <v>0.1</v>
      </c>
      <c r="BW207" s="486">
        <v>0</v>
      </c>
      <c r="BX207" s="487">
        <f>SUM(BV207:BW207)</f>
        <v>0.1</v>
      </c>
    </row>
    <row r="208" spans="1:78" x14ac:dyDescent="0.25">
      <c r="A208" s="253" t="s">
        <v>141</v>
      </c>
      <c r="B208" s="33">
        <v>0</v>
      </c>
      <c r="C208" s="33">
        <v>0</v>
      </c>
      <c r="D208" s="33">
        <v>0</v>
      </c>
      <c r="E208" s="33">
        <v>0</v>
      </c>
      <c r="F208" s="33">
        <v>0</v>
      </c>
      <c r="G208" s="33">
        <v>0</v>
      </c>
      <c r="H208" s="33">
        <v>0</v>
      </c>
      <c r="I208" s="33">
        <v>0</v>
      </c>
      <c r="J208" s="33">
        <v>0</v>
      </c>
      <c r="K208" s="88">
        <v>0</v>
      </c>
      <c r="L208" s="94">
        <v>0</v>
      </c>
      <c r="M208" s="88">
        <v>0</v>
      </c>
      <c r="N208" s="88">
        <v>0</v>
      </c>
      <c r="O208" s="88">
        <v>0</v>
      </c>
      <c r="P208" s="88">
        <v>0</v>
      </c>
      <c r="Q208" s="94">
        <v>0</v>
      </c>
      <c r="R208" s="94">
        <v>0</v>
      </c>
      <c r="S208" s="88">
        <v>0</v>
      </c>
      <c r="T208" s="94">
        <v>0</v>
      </c>
      <c r="U208" s="88">
        <v>0</v>
      </c>
      <c r="V208" s="88">
        <v>0</v>
      </c>
      <c r="W208" s="88">
        <v>0</v>
      </c>
      <c r="X208" s="88">
        <v>0</v>
      </c>
      <c r="Y208" s="88"/>
      <c r="Z208" s="88"/>
      <c r="AA208" s="88"/>
      <c r="AB208" s="88"/>
      <c r="AC208" s="88">
        <v>0</v>
      </c>
      <c r="AD208" s="88">
        <v>0</v>
      </c>
      <c r="AE208" s="208">
        <f t="shared" si="186"/>
        <v>0</v>
      </c>
      <c r="AF208" s="75"/>
      <c r="AG208" s="75"/>
      <c r="AH208" s="208">
        <f t="shared" si="228"/>
        <v>0</v>
      </c>
      <c r="AI208" s="75">
        <v>0</v>
      </c>
      <c r="AJ208" s="75">
        <v>0</v>
      </c>
      <c r="AK208" s="208">
        <f t="shared" si="229"/>
        <v>0</v>
      </c>
      <c r="AL208" s="75"/>
      <c r="AM208" s="75"/>
      <c r="AN208" s="208">
        <f t="shared" si="230"/>
        <v>0</v>
      </c>
      <c r="AO208" s="75">
        <v>0</v>
      </c>
      <c r="AP208" s="75">
        <v>0</v>
      </c>
      <c r="AQ208" s="208">
        <f t="shared" si="231"/>
        <v>0</v>
      </c>
      <c r="AR208" s="75">
        <v>0</v>
      </c>
      <c r="AS208" s="75">
        <v>0</v>
      </c>
      <c r="AT208" s="208">
        <f t="shared" si="232"/>
        <v>0</v>
      </c>
      <c r="AU208" s="75">
        <v>0</v>
      </c>
      <c r="AV208" s="75">
        <v>0</v>
      </c>
      <c r="AW208" s="208">
        <f t="shared" si="233"/>
        <v>0</v>
      </c>
      <c r="AX208" s="75">
        <v>0</v>
      </c>
      <c r="AY208" s="75">
        <v>0</v>
      </c>
      <c r="AZ208" s="208">
        <f t="shared" si="234"/>
        <v>0</v>
      </c>
      <c r="BA208" s="75">
        <v>0</v>
      </c>
      <c r="BB208" s="75">
        <v>0</v>
      </c>
      <c r="BC208" s="208">
        <f t="shared" si="223"/>
        <v>0</v>
      </c>
      <c r="BD208" s="208">
        <v>0</v>
      </c>
      <c r="BE208" s="208">
        <v>0</v>
      </c>
      <c r="BF208" s="208">
        <f t="shared" si="224"/>
        <v>0</v>
      </c>
      <c r="BG208" s="75">
        <v>0</v>
      </c>
      <c r="BH208" s="75">
        <v>0</v>
      </c>
      <c r="BI208" s="208">
        <f t="shared" si="225"/>
        <v>0</v>
      </c>
      <c r="BJ208" s="79">
        <v>0</v>
      </c>
      <c r="BK208" s="79">
        <v>0</v>
      </c>
      <c r="BL208" s="83">
        <f t="shared" si="226"/>
        <v>0</v>
      </c>
      <c r="BM208" s="459"/>
      <c r="BN208" s="459"/>
      <c r="BO208" s="459"/>
      <c r="BP208" s="484">
        <v>0</v>
      </c>
      <c r="BQ208" s="484">
        <v>0</v>
      </c>
      <c r="BR208" s="459">
        <f t="shared" si="227"/>
        <v>0</v>
      </c>
      <c r="BS208" s="485"/>
      <c r="BT208" s="485"/>
      <c r="BU208" s="485"/>
      <c r="BV208" s="485"/>
      <c r="BW208" s="485"/>
      <c r="BX208" s="485"/>
    </row>
    <row r="209" spans="1:76" x14ac:dyDescent="0.25">
      <c r="A209" s="255" t="s">
        <v>142</v>
      </c>
      <c r="B209" s="47">
        <v>1.125</v>
      </c>
      <c r="C209" s="33">
        <v>0</v>
      </c>
      <c r="D209" s="33">
        <v>1.125</v>
      </c>
      <c r="E209" s="33">
        <v>1.2945</v>
      </c>
      <c r="F209" s="33">
        <v>0.30009999999999998</v>
      </c>
      <c r="G209" s="33">
        <v>1.5946</v>
      </c>
      <c r="H209" s="33">
        <v>0</v>
      </c>
      <c r="I209" s="33">
        <v>1.2935000000000001</v>
      </c>
      <c r="J209" s="33">
        <v>0</v>
      </c>
      <c r="K209" s="91">
        <v>1.2935000000000001</v>
      </c>
      <c r="L209" s="111">
        <v>0</v>
      </c>
      <c r="M209" s="91">
        <v>1.2273000000000001</v>
      </c>
      <c r="N209" s="91">
        <v>0.24</v>
      </c>
      <c r="O209" s="91">
        <f>N209+M209</f>
        <v>1.4673</v>
      </c>
      <c r="P209" s="91"/>
      <c r="Q209" s="111">
        <v>1.3949</v>
      </c>
      <c r="R209" s="111">
        <v>0</v>
      </c>
      <c r="S209" s="91">
        <f>1.3949+0.4001</f>
        <v>1.7949999999999999</v>
      </c>
      <c r="T209" s="111">
        <v>0</v>
      </c>
      <c r="U209" s="91">
        <v>1.6759999999999999</v>
      </c>
      <c r="V209" s="91">
        <v>0.40010000000000001</v>
      </c>
      <c r="W209" s="91">
        <f>V209+U209</f>
        <v>2.0760999999999998</v>
      </c>
      <c r="X209" s="91">
        <v>0</v>
      </c>
      <c r="Y209" s="91">
        <v>1.5892999999999999</v>
      </c>
      <c r="Z209" s="91">
        <v>0.307</v>
      </c>
      <c r="AA209" s="91">
        <f>SUM(Y209:Z209)</f>
        <v>1.8962999999999999</v>
      </c>
      <c r="AB209" s="91"/>
      <c r="AC209" s="91">
        <v>2.3260999999999998</v>
      </c>
      <c r="AD209" s="91">
        <v>0</v>
      </c>
      <c r="AE209" s="208">
        <f t="shared" si="186"/>
        <v>2.3260999999999998</v>
      </c>
      <c r="AF209" s="75">
        <v>2.8062999999999998</v>
      </c>
      <c r="AG209" s="75">
        <v>0</v>
      </c>
      <c r="AH209" s="208">
        <f t="shared" si="228"/>
        <v>2.8062999999999998</v>
      </c>
      <c r="AI209" s="75">
        <v>2.7993000000000001</v>
      </c>
      <c r="AJ209" s="75">
        <v>0</v>
      </c>
      <c r="AK209" s="208">
        <f t="shared" si="229"/>
        <v>2.7993000000000001</v>
      </c>
      <c r="AL209" s="75">
        <v>3.2502</v>
      </c>
      <c r="AM209" s="75">
        <v>0</v>
      </c>
      <c r="AN209" s="208">
        <f t="shared" si="230"/>
        <v>3.2502</v>
      </c>
      <c r="AO209" s="75">
        <v>4.1024000000000003</v>
      </c>
      <c r="AP209" s="75">
        <v>0</v>
      </c>
      <c r="AQ209" s="208">
        <f t="shared" si="231"/>
        <v>4.1024000000000003</v>
      </c>
      <c r="AR209" s="208">
        <v>3.8740999999999999</v>
      </c>
      <c r="AS209" s="208">
        <v>0</v>
      </c>
      <c r="AT209" s="208">
        <f t="shared" si="232"/>
        <v>3.8740999999999999</v>
      </c>
      <c r="AU209" s="75">
        <v>4.0053000000000001</v>
      </c>
      <c r="AV209" s="75">
        <v>0</v>
      </c>
      <c r="AW209" s="208">
        <f t="shared" si="233"/>
        <v>4.0053000000000001</v>
      </c>
      <c r="AX209" s="75">
        <v>4.0053000000000001</v>
      </c>
      <c r="AY209" s="75">
        <v>0</v>
      </c>
      <c r="AZ209" s="208">
        <f t="shared" si="234"/>
        <v>4.0053000000000001</v>
      </c>
      <c r="BA209" s="392">
        <v>4.3183999999999996</v>
      </c>
      <c r="BB209" s="392">
        <v>0</v>
      </c>
      <c r="BC209" s="381">
        <f t="shared" si="223"/>
        <v>4.3183999999999996</v>
      </c>
      <c r="BD209" s="381">
        <v>4.1155999999999997</v>
      </c>
      <c r="BE209" s="381">
        <v>0</v>
      </c>
      <c r="BF209" s="381">
        <f t="shared" si="224"/>
        <v>4.1155999999999997</v>
      </c>
      <c r="BG209" s="392">
        <v>4.4781000000000004</v>
      </c>
      <c r="BH209" s="392">
        <v>0</v>
      </c>
      <c r="BI209" s="381">
        <f t="shared" si="225"/>
        <v>4.4781000000000004</v>
      </c>
      <c r="BJ209" s="79">
        <v>4.2230999999999996</v>
      </c>
      <c r="BK209" s="79">
        <v>0</v>
      </c>
      <c r="BL209" s="83">
        <f t="shared" si="226"/>
        <v>4.2230999999999996</v>
      </c>
      <c r="BM209" s="486">
        <v>3.9260000000000002</v>
      </c>
      <c r="BN209" s="486">
        <v>0</v>
      </c>
      <c r="BO209" s="486">
        <f>SUM(BM209:BN209)</f>
        <v>3.9260000000000002</v>
      </c>
      <c r="BP209" s="392">
        <v>4.4793000000000003</v>
      </c>
      <c r="BQ209" s="392">
        <v>0</v>
      </c>
      <c r="BR209" s="486">
        <f t="shared" si="227"/>
        <v>4.4793000000000003</v>
      </c>
      <c r="BS209" s="486">
        <v>4.17</v>
      </c>
      <c r="BT209" s="486">
        <v>0</v>
      </c>
      <c r="BU209" s="487">
        <f>SUM(BS209:BT209)</f>
        <v>4.17</v>
      </c>
      <c r="BV209" s="486">
        <v>4.5396000000000001</v>
      </c>
      <c r="BW209" s="486">
        <v>0</v>
      </c>
      <c r="BX209" s="487">
        <f>SUM(BV209:BW209)</f>
        <v>4.5396000000000001</v>
      </c>
    </row>
    <row r="210" spans="1:76" x14ac:dyDescent="0.25">
      <c r="A210" s="255" t="s">
        <v>143</v>
      </c>
      <c r="B210" s="47">
        <v>0</v>
      </c>
      <c r="C210" s="33">
        <v>0</v>
      </c>
      <c r="D210" s="33">
        <v>0</v>
      </c>
      <c r="E210" s="33">
        <v>0</v>
      </c>
      <c r="F210" s="33">
        <v>0</v>
      </c>
      <c r="G210" s="33">
        <v>0</v>
      </c>
      <c r="H210" s="33">
        <v>0</v>
      </c>
      <c r="I210" s="33">
        <v>0</v>
      </c>
      <c r="J210" s="55">
        <v>0</v>
      </c>
      <c r="K210" s="105"/>
      <c r="L210" s="112">
        <v>0</v>
      </c>
      <c r="M210" s="105"/>
      <c r="N210" s="105"/>
      <c r="O210" s="105"/>
      <c r="P210" s="105"/>
      <c r="Q210" s="112">
        <v>0</v>
      </c>
      <c r="R210" s="112">
        <v>0</v>
      </c>
      <c r="S210" s="105"/>
      <c r="T210" s="112">
        <v>0</v>
      </c>
      <c r="U210" s="105"/>
      <c r="V210" s="105"/>
      <c r="W210" s="105"/>
      <c r="X210" s="105"/>
      <c r="Y210" s="105"/>
      <c r="Z210" s="105"/>
      <c r="AA210" s="105"/>
      <c r="AB210" s="105"/>
      <c r="AC210" s="105"/>
      <c r="AD210" s="105"/>
      <c r="AE210" s="76"/>
      <c r="AH210" s="73"/>
      <c r="AK210" s="73"/>
      <c r="AN210" s="73"/>
      <c r="AQ210" s="73"/>
      <c r="AR210" s="73"/>
      <c r="AS210" s="73"/>
      <c r="AW210" s="73"/>
      <c r="AZ210" s="73"/>
    </row>
    <row r="211" spans="1:76" x14ac:dyDescent="0.25">
      <c r="A211" s="255" t="s">
        <v>144</v>
      </c>
      <c r="B211" s="47">
        <v>4.5699999999999998E-2</v>
      </c>
      <c r="C211" s="33">
        <v>0</v>
      </c>
      <c r="D211" s="33">
        <v>4.5699999999999998E-2</v>
      </c>
      <c r="E211" s="33">
        <v>0.03</v>
      </c>
      <c r="F211" s="33">
        <v>0</v>
      </c>
      <c r="G211" s="33">
        <v>0.03</v>
      </c>
      <c r="H211" s="33">
        <v>0</v>
      </c>
      <c r="I211" s="33">
        <v>0.05</v>
      </c>
      <c r="J211" s="33">
        <v>0</v>
      </c>
      <c r="K211" s="100">
        <v>0.05</v>
      </c>
      <c r="L211" s="108">
        <v>0</v>
      </c>
      <c r="M211" s="100">
        <v>4.5699999999999998E-2</v>
      </c>
      <c r="N211" s="100">
        <v>0</v>
      </c>
      <c r="O211" s="100">
        <f>N211+M211</f>
        <v>4.5699999999999998E-2</v>
      </c>
      <c r="P211" s="100"/>
      <c r="Q211" s="108">
        <v>0</v>
      </c>
      <c r="R211" s="108">
        <v>0</v>
      </c>
      <c r="S211" s="100">
        <v>0</v>
      </c>
      <c r="T211" s="108">
        <v>0</v>
      </c>
      <c r="U211" s="100">
        <v>0</v>
      </c>
      <c r="V211" s="100">
        <v>0</v>
      </c>
      <c r="W211" s="100">
        <v>0</v>
      </c>
      <c r="X211" s="100">
        <v>0</v>
      </c>
      <c r="Y211" s="100"/>
      <c r="Z211" s="100"/>
      <c r="AA211" s="100"/>
      <c r="AB211" s="100"/>
      <c r="AC211" s="100">
        <v>0</v>
      </c>
      <c r="AD211" s="100">
        <v>0</v>
      </c>
      <c r="AE211" s="208">
        <f t="shared" si="186"/>
        <v>0</v>
      </c>
      <c r="AF211" s="75"/>
      <c r="AG211" s="75"/>
      <c r="AH211" s="208"/>
      <c r="AI211" s="75">
        <v>0</v>
      </c>
      <c r="AJ211" s="75">
        <v>0</v>
      </c>
      <c r="AK211" s="208">
        <f t="shared" si="229"/>
        <v>0</v>
      </c>
      <c r="AL211" s="75"/>
      <c r="AM211" s="75"/>
      <c r="AN211" s="208">
        <f t="shared" si="230"/>
        <v>0</v>
      </c>
      <c r="AO211" s="75">
        <v>0</v>
      </c>
      <c r="AP211" s="75">
        <v>0</v>
      </c>
      <c r="AQ211" s="208">
        <f t="shared" si="231"/>
        <v>0</v>
      </c>
      <c r="AR211" s="208">
        <v>0</v>
      </c>
      <c r="AS211" s="208">
        <v>0</v>
      </c>
      <c r="AT211" s="208">
        <v>0</v>
      </c>
      <c r="AU211" s="75">
        <v>0</v>
      </c>
      <c r="AV211" s="75">
        <v>0</v>
      </c>
      <c r="AW211" s="208">
        <f t="shared" si="233"/>
        <v>0</v>
      </c>
      <c r="AX211" s="75">
        <v>0</v>
      </c>
      <c r="AY211" s="75">
        <v>0</v>
      </c>
      <c r="AZ211" s="208">
        <f t="shared" ref="AZ211" si="235">SUM(AX211:AY211)</f>
        <v>0</v>
      </c>
      <c r="BA211" s="75">
        <v>0</v>
      </c>
      <c r="BB211" s="75">
        <v>0</v>
      </c>
      <c r="BC211" s="208">
        <f t="shared" ref="BC211:BC213" si="236">SUM(BA211:BB211)</f>
        <v>0</v>
      </c>
      <c r="BD211" s="75">
        <v>0</v>
      </c>
      <c r="BE211" s="75">
        <v>0</v>
      </c>
      <c r="BF211" s="208">
        <f t="shared" ref="BF211" si="237">SUM(BD211:BE211)</f>
        <v>0</v>
      </c>
      <c r="BG211" s="75">
        <v>0</v>
      </c>
      <c r="BH211" s="75">
        <v>0</v>
      </c>
      <c r="BI211" s="208">
        <f t="shared" ref="BI211" si="238">SUM(BG211:BH211)</f>
        <v>0</v>
      </c>
      <c r="BJ211" s="75">
        <v>0</v>
      </c>
      <c r="BK211" s="75">
        <v>0</v>
      </c>
      <c r="BL211" s="208">
        <f t="shared" ref="BL211" si="239">SUM(BJ211:BK211)</f>
        <v>0</v>
      </c>
      <c r="BM211" s="476"/>
      <c r="BN211" s="476"/>
      <c r="BO211" s="476"/>
      <c r="BP211" s="460">
        <v>0</v>
      </c>
      <c r="BQ211" s="460">
        <v>0</v>
      </c>
      <c r="BR211" s="476">
        <f t="shared" ref="BR211" si="240">SUM(BP211:BQ211)</f>
        <v>0</v>
      </c>
      <c r="BS211" s="462"/>
      <c r="BT211" s="462"/>
      <c r="BU211" s="462"/>
      <c r="BV211" s="462"/>
      <c r="BW211" s="462"/>
      <c r="BX211" s="462"/>
    </row>
    <row r="212" spans="1:76" x14ac:dyDescent="0.25">
      <c r="A212" s="255" t="s">
        <v>145</v>
      </c>
      <c r="B212" s="47">
        <v>0</v>
      </c>
      <c r="C212" s="33">
        <v>0</v>
      </c>
      <c r="D212" s="33">
        <v>0</v>
      </c>
      <c r="E212" s="33">
        <v>0</v>
      </c>
      <c r="F212" s="33">
        <v>0</v>
      </c>
      <c r="G212" s="33">
        <v>0</v>
      </c>
      <c r="H212" s="33">
        <v>0</v>
      </c>
      <c r="I212" s="33">
        <v>0</v>
      </c>
      <c r="J212" s="55">
        <v>0</v>
      </c>
      <c r="K212" s="90"/>
      <c r="L212" s="93">
        <v>0</v>
      </c>
      <c r="M212" s="90"/>
      <c r="N212" s="90"/>
      <c r="O212" s="90"/>
      <c r="P212" s="90"/>
      <c r="Q212" s="93">
        <v>0</v>
      </c>
      <c r="R212" s="93">
        <v>0</v>
      </c>
      <c r="S212" s="90"/>
      <c r="T212" s="93">
        <v>0</v>
      </c>
      <c r="U212" s="90"/>
      <c r="V212" s="90"/>
      <c r="W212" s="90"/>
      <c r="X212" s="90"/>
      <c r="Y212" s="90"/>
      <c r="Z212" s="90"/>
      <c r="AA212" s="90"/>
      <c r="AB212" s="90"/>
      <c r="AC212" s="90"/>
      <c r="AD212" s="90"/>
      <c r="AE212" s="89"/>
      <c r="AH212" s="73"/>
      <c r="AK212" s="73"/>
      <c r="AN212" s="73"/>
      <c r="AQ212" s="73"/>
      <c r="AR212" s="73"/>
      <c r="AS212" s="73"/>
      <c r="AW212" s="73"/>
      <c r="AZ212" s="73"/>
    </row>
    <row r="213" spans="1:76" ht="37.5" x14ac:dyDescent="0.25">
      <c r="A213" s="257" t="s">
        <v>146</v>
      </c>
      <c r="B213" s="47">
        <v>0.97360000000000002</v>
      </c>
      <c r="C213" s="33">
        <v>3.3E-3</v>
      </c>
      <c r="D213" s="33">
        <v>0.97689999999999999</v>
      </c>
      <c r="E213" s="33">
        <v>1.2005999999999999</v>
      </c>
      <c r="F213" s="33">
        <v>0.01</v>
      </c>
      <c r="G213" s="33">
        <v>1.2105999999999999</v>
      </c>
      <c r="H213" s="33">
        <v>0</v>
      </c>
      <c r="I213" s="33">
        <v>1.1406000000000001</v>
      </c>
      <c r="J213" s="33">
        <v>0.02</v>
      </c>
      <c r="K213" s="88">
        <v>1.1606000000000001</v>
      </c>
      <c r="L213" s="94">
        <v>0</v>
      </c>
      <c r="M213" s="88">
        <v>1.0646</v>
      </c>
      <c r="N213" s="88">
        <v>1.8700000000000001E-2</v>
      </c>
      <c r="O213" s="88">
        <f>N213+M213</f>
        <v>1.0832999999999999</v>
      </c>
      <c r="P213" s="88"/>
      <c r="Q213" s="94">
        <v>0</v>
      </c>
      <c r="R213" s="94">
        <v>0.09</v>
      </c>
      <c r="S213" s="88">
        <v>0.09</v>
      </c>
      <c r="T213" s="94">
        <v>0</v>
      </c>
      <c r="U213" s="88">
        <v>0.14000000000000001</v>
      </c>
      <c r="V213" s="88">
        <v>0</v>
      </c>
      <c r="W213" s="88">
        <f>V213+U213</f>
        <v>0.14000000000000001</v>
      </c>
      <c r="X213" s="88">
        <v>0</v>
      </c>
      <c r="Y213" s="88">
        <v>0</v>
      </c>
      <c r="Z213" s="88">
        <v>0.1396</v>
      </c>
      <c r="AA213" s="88">
        <f>SUM(Y213:Z213)</f>
        <v>0.1396</v>
      </c>
      <c r="AB213" s="88"/>
      <c r="AC213" s="88">
        <v>0.1515</v>
      </c>
      <c r="AD213" s="88">
        <v>0</v>
      </c>
      <c r="AE213" s="208">
        <f>AD213+AC213</f>
        <v>0.1515</v>
      </c>
      <c r="AF213" s="75">
        <v>0.1515</v>
      </c>
      <c r="AG213" s="75">
        <v>0</v>
      </c>
      <c r="AH213" s="208">
        <f t="shared" ref="AH213:AH218" si="241">SUM(AF213:AG213)</f>
        <v>0.1515</v>
      </c>
      <c r="AI213" s="75">
        <v>0.1125</v>
      </c>
      <c r="AJ213" s="75">
        <v>0</v>
      </c>
      <c r="AK213" s="208">
        <f t="shared" si="229"/>
        <v>0.1125</v>
      </c>
      <c r="AL213" s="75">
        <v>0</v>
      </c>
      <c r="AM213" s="75">
        <v>0</v>
      </c>
      <c r="AN213" s="208">
        <f t="shared" si="230"/>
        <v>0</v>
      </c>
      <c r="AO213" s="75">
        <v>0</v>
      </c>
      <c r="AP213" s="75">
        <v>0</v>
      </c>
      <c r="AQ213" s="208">
        <f t="shared" si="231"/>
        <v>0</v>
      </c>
      <c r="AR213" s="208">
        <v>0</v>
      </c>
      <c r="AS213" s="208">
        <v>0</v>
      </c>
      <c r="AT213" s="208">
        <v>0</v>
      </c>
      <c r="AU213" s="75">
        <v>0</v>
      </c>
      <c r="AV213" s="75">
        <v>0</v>
      </c>
      <c r="AW213" s="208">
        <f t="shared" si="233"/>
        <v>0</v>
      </c>
      <c r="AX213" s="75">
        <v>0</v>
      </c>
      <c r="AY213" s="75">
        <v>0</v>
      </c>
      <c r="AZ213" s="208">
        <f t="shared" ref="AZ213:AZ214" si="242">SUM(AX213:AY213)</f>
        <v>0</v>
      </c>
      <c r="BA213" s="393">
        <v>0</v>
      </c>
      <c r="BB213" s="393">
        <v>0</v>
      </c>
      <c r="BC213" s="427">
        <f t="shared" si="236"/>
        <v>0</v>
      </c>
      <c r="BD213" s="392">
        <v>0</v>
      </c>
      <c r="BE213" s="392">
        <v>0</v>
      </c>
      <c r="BF213" s="366">
        <f t="shared" ref="BF213" si="243">SUM(BD213:BE213)</f>
        <v>0</v>
      </c>
      <c r="BG213" s="392">
        <v>0</v>
      </c>
      <c r="BH213" s="392">
        <v>0</v>
      </c>
      <c r="BI213" s="366">
        <f t="shared" ref="BI213" si="244">SUM(BG213:BH213)</f>
        <v>0</v>
      </c>
      <c r="BJ213" s="392">
        <v>0</v>
      </c>
      <c r="BK213" s="392">
        <v>0</v>
      </c>
      <c r="BL213" s="366">
        <f t="shared" ref="BL213" si="245">SUM(BJ213:BK213)</f>
        <v>0</v>
      </c>
      <c r="BM213" s="459"/>
      <c r="BN213" s="459"/>
      <c r="BO213" s="459"/>
      <c r="BP213" s="484">
        <v>0</v>
      </c>
      <c r="BQ213" s="484">
        <v>0</v>
      </c>
      <c r="BR213" s="459">
        <f t="shared" ref="BR213" si="246">SUM(BP213:BQ213)</f>
        <v>0</v>
      </c>
      <c r="BS213" s="462"/>
      <c r="BT213" s="462"/>
      <c r="BU213" s="462"/>
      <c r="BV213" s="462"/>
      <c r="BW213" s="462"/>
      <c r="BX213" s="462"/>
    </row>
    <row r="214" spans="1:76" x14ac:dyDescent="0.25">
      <c r="A214" s="255" t="s">
        <v>147</v>
      </c>
      <c r="B214" s="47">
        <v>1.0587</v>
      </c>
      <c r="C214" s="33">
        <v>0.63719999999999999</v>
      </c>
      <c r="D214" s="33">
        <v>1.6959</v>
      </c>
      <c r="E214" s="33">
        <v>1.0562</v>
      </c>
      <c r="F214" s="33">
        <v>2.0030999999999999</v>
      </c>
      <c r="G214" s="33">
        <v>3.0592999999999999</v>
      </c>
      <c r="H214" s="33">
        <v>0</v>
      </c>
      <c r="I214" s="33">
        <v>1.4395</v>
      </c>
      <c r="J214" s="33">
        <v>1.7031000000000001</v>
      </c>
      <c r="K214" s="88">
        <v>3.1425999999999998</v>
      </c>
      <c r="L214" s="94">
        <v>0</v>
      </c>
      <c r="M214" s="88">
        <v>1.3843000000000001</v>
      </c>
      <c r="N214" s="88">
        <v>1.2616000000000001</v>
      </c>
      <c r="O214" s="88">
        <f>N214+M214</f>
        <v>2.6459000000000001</v>
      </c>
      <c r="P214" s="88"/>
      <c r="Q214" s="94">
        <v>0</v>
      </c>
      <c r="R214" s="94">
        <v>2.7288000000000001</v>
      </c>
      <c r="S214" s="88">
        <v>2.7288000000000001</v>
      </c>
      <c r="T214" s="94">
        <v>0</v>
      </c>
      <c r="U214" s="88">
        <v>0</v>
      </c>
      <c r="V214" s="88">
        <v>2.6286999999999998</v>
      </c>
      <c r="W214" s="88">
        <f>V214+U214</f>
        <v>2.6286999999999998</v>
      </c>
      <c r="X214" s="88">
        <v>0</v>
      </c>
      <c r="Y214" s="88">
        <v>0</v>
      </c>
      <c r="Z214" s="88">
        <v>2.1139000000000001</v>
      </c>
      <c r="AA214" s="88">
        <f>SUM(Y214:Z214)</f>
        <v>2.1139000000000001</v>
      </c>
      <c r="AB214" s="88"/>
      <c r="AC214" s="88">
        <v>3.1400999999999999</v>
      </c>
      <c r="AD214" s="88">
        <v>0</v>
      </c>
      <c r="AE214" s="208">
        <f t="shared" ref="AE214:AE218" si="247">AD214+AC214</f>
        <v>3.1400999999999999</v>
      </c>
      <c r="AF214" s="75">
        <v>3.4361000000000002</v>
      </c>
      <c r="AG214" s="75">
        <v>0</v>
      </c>
      <c r="AH214" s="208">
        <f t="shared" si="241"/>
        <v>3.4361000000000002</v>
      </c>
      <c r="AI214" s="75">
        <v>3.0661</v>
      </c>
      <c r="AJ214" s="75">
        <v>0</v>
      </c>
      <c r="AK214" s="208">
        <f t="shared" si="229"/>
        <v>3.0661</v>
      </c>
      <c r="AL214" s="75">
        <v>3.5261</v>
      </c>
      <c r="AM214" s="75">
        <v>0</v>
      </c>
      <c r="AN214" s="208">
        <f t="shared" si="230"/>
        <v>3.5261</v>
      </c>
      <c r="AO214" s="75">
        <v>3.8279999999999998</v>
      </c>
      <c r="AP214" s="75">
        <v>0</v>
      </c>
      <c r="AQ214" s="208">
        <f t="shared" si="231"/>
        <v>3.8279999999999998</v>
      </c>
      <c r="AR214" s="208">
        <v>3.6120000000000001</v>
      </c>
      <c r="AS214" s="208">
        <v>0</v>
      </c>
      <c r="AT214" s="208">
        <f>SUM(AR214:AS214)</f>
        <v>3.6120000000000001</v>
      </c>
      <c r="AU214" s="75">
        <v>4.0560999999999998</v>
      </c>
      <c r="AV214" s="75">
        <v>0</v>
      </c>
      <c r="AW214" s="208">
        <f t="shared" si="233"/>
        <v>4.0560999999999998</v>
      </c>
      <c r="AX214" s="75">
        <v>4.0560999999999998</v>
      </c>
      <c r="AY214" s="75">
        <v>0</v>
      </c>
      <c r="AZ214" s="208">
        <f t="shared" si="242"/>
        <v>4.0560999999999998</v>
      </c>
      <c r="BA214" s="354">
        <v>3.8531</v>
      </c>
      <c r="BB214" s="354">
        <v>0</v>
      </c>
      <c r="BC214" s="380">
        <f>SUM(BA214:BB214)</f>
        <v>3.8531</v>
      </c>
      <c r="BD214" s="381">
        <v>3.6452</v>
      </c>
      <c r="BE214" s="381">
        <v>0</v>
      </c>
      <c r="BF214" s="381">
        <f>SUM(BD214:BE214)</f>
        <v>3.6452</v>
      </c>
      <c r="BG214" s="79">
        <v>4.3350999999999997</v>
      </c>
      <c r="BH214" s="79">
        <v>0</v>
      </c>
      <c r="BI214" s="381">
        <f>SUM(BG214:BH214)</f>
        <v>4.3350999999999997</v>
      </c>
      <c r="BJ214" s="381">
        <v>4.665</v>
      </c>
      <c r="BK214" s="381">
        <v>0</v>
      </c>
      <c r="BL214" s="421">
        <f>SUM(BJ214:BK214)</f>
        <v>4.665</v>
      </c>
      <c r="BM214" s="421">
        <v>4.2979000000000003</v>
      </c>
      <c r="BN214" s="421">
        <v>0</v>
      </c>
      <c r="BO214" s="421">
        <f>SUM(BM214:BN214)</f>
        <v>4.2979000000000003</v>
      </c>
      <c r="BP214" s="381">
        <v>5.8250000000000002</v>
      </c>
      <c r="BQ214" s="381">
        <v>0</v>
      </c>
      <c r="BR214" s="421">
        <f>SUM(BP214:BQ214)</f>
        <v>5.8250000000000002</v>
      </c>
      <c r="BS214" s="471">
        <v>6.4859999999999998</v>
      </c>
      <c r="BT214" s="471">
        <v>0</v>
      </c>
      <c r="BU214" s="387">
        <f>SUM(BS214:BT214)</f>
        <v>6.4859999999999998</v>
      </c>
      <c r="BV214" s="465">
        <v>7.2061000000000002</v>
      </c>
      <c r="BW214" s="465">
        <v>0</v>
      </c>
      <c r="BX214" s="387">
        <f>SUM(BV214:BW214)</f>
        <v>7.2061000000000002</v>
      </c>
    </row>
    <row r="215" spans="1:76" ht="37.5" x14ac:dyDescent="0.25">
      <c r="A215" s="257" t="s">
        <v>304</v>
      </c>
      <c r="B215" s="47">
        <v>0</v>
      </c>
      <c r="C215" s="33">
        <v>0.19259999999999999</v>
      </c>
      <c r="D215" s="33">
        <v>0.19259999999999999</v>
      </c>
      <c r="E215" s="33">
        <v>0</v>
      </c>
      <c r="F215" s="33">
        <v>0.12</v>
      </c>
      <c r="G215" s="33">
        <v>0.12</v>
      </c>
      <c r="H215" s="33">
        <v>0</v>
      </c>
      <c r="I215" s="33">
        <v>0</v>
      </c>
      <c r="J215" s="33">
        <v>0.12</v>
      </c>
      <c r="K215" s="88">
        <v>0.12</v>
      </c>
      <c r="L215" s="94">
        <v>0</v>
      </c>
      <c r="M215" s="88">
        <v>0</v>
      </c>
      <c r="N215" s="88">
        <v>5.8900000000000001E-2</v>
      </c>
      <c r="O215" s="88">
        <f>N215+M215</f>
        <v>5.8900000000000001E-2</v>
      </c>
      <c r="P215" s="88"/>
      <c r="Q215" s="94">
        <v>0</v>
      </c>
      <c r="R215" s="94">
        <v>0.26</v>
      </c>
      <c r="S215" s="88">
        <v>0.26</v>
      </c>
      <c r="T215" s="94">
        <v>0</v>
      </c>
      <c r="U215" s="88">
        <v>0</v>
      </c>
      <c r="V215" s="88">
        <v>0.74160000000000004</v>
      </c>
      <c r="W215" s="88">
        <f>V215+U215</f>
        <v>0.74160000000000004</v>
      </c>
      <c r="X215" s="88">
        <v>0</v>
      </c>
      <c r="Y215" s="88">
        <v>0</v>
      </c>
      <c r="Z215" s="88">
        <v>0.65529999999999999</v>
      </c>
      <c r="AA215" s="88">
        <f>SUM(Y215:Z215)</f>
        <v>0.65529999999999999</v>
      </c>
      <c r="AB215" s="88"/>
      <c r="AC215" s="88">
        <v>1.2</v>
      </c>
      <c r="AD215" s="88">
        <v>0</v>
      </c>
      <c r="AE215" s="208">
        <f t="shared" si="247"/>
        <v>1.2</v>
      </c>
      <c r="AF215" s="75">
        <v>1.2</v>
      </c>
      <c r="AG215" s="75">
        <v>0</v>
      </c>
      <c r="AH215" s="208">
        <f t="shared" si="241"/>
        <v>1.2</v>
      </c>
      <c r="AI215" s="75">
        <v>0.8286</v>
      </c>
      <c r="AJ215" s="75">
        <v>0</v>
      </c>
      <c r="AK215" s="208">
        <f t="shared" si="229"/>
        <v>0.8286</v>
      </c>
      <c r="AL215" s="75">
        <v>1.5</v>
      </c>
      <c r="AM215" s="75">
        <v>0</v>
      </c>
      <c r="AN215" s="208">
        <f t="shared" si="230"/>
        <v>1.5</v>
      </c>
      <c r="AO215" s="75">
        <v>1</v>
      </c>
      <c r="AP215" s="75">
        <v>0</v>
      </c>
      <c r="AQ215" s="208">
        <f t="shared" si="231"/>
        <v>1</v>
      </c>
      <c r="AR215" s="208">
        <v>0.89159999999999995</v>
      </c>
      <c r="AS215" s="208">
        <v>0</v>
      </c>
      <c r="AT215" s="208">
        <f>SUM(AR215:AS215)</f>
        <v>0.89159999999999995</v>
      </c>
      <c r="AU215" s="75">
        <v>1.5</v>
      </c>
      <c r="AV215" s="75">
        <v>0</v>
      </c>
      <c r="AW215" s="208">
        <f t="shared" si="233"/>
        <v>1.5</v>
      </c>
      <c r="AX215" s="75">
        <v>1.45</v>
      </c>
      <c r="AY215" s="75">
        <v>0</v>
      </c>
      <c r="AZ215" s="208">
        <f>SUM(AX215:AY215)</f>
        <v>1.45</v>
      </c>
      <c r="BA215" s="354">
        <v>1.1000000000000001</v>
      </c>
      <c r="BB215" s="354">
        <v>0</v>
      </c>
      <c r="BC215" s="380">
        <f>SUM(BA215:BB215)</f>
        <v>1.1000000000000001</v>
      </c>
      <c r="BD215" s="381">
        <v>0.46410000000000001</v>
      </c>
      <c r="BE215" s="381">
        <v>0</v>
      </c>
      <c r="BF215" s="381">
        <f t="shared" ref="BF215:BF216" si="248">SUM(BD215:BE215)</f>
        <v>0.46410000000000001</v>
      </c>
      <c r="BG215" s="79">
        <v>1.1000000000000001</v>
      </c>
      <c r="BH215" s="79">
        <v>0</v>
      </c>
      <c r="BI215" s="381">
        <f>SUM(BG215:BH215)</f>
        <v>1.1000000000000001</v>
      </c>
      <c r="BJ215" s="381">
        <v>0.5</v>
      </c>
      <c r="BK215" s="381">
        <v>0</v>
      </c>
      <c r="BL215" s="421">
        <f t="shared" ref="BL215:BL216" si="249">SUM(BJ215:BK215)</f>
        <v>0.5</v>
      </c>
      <c r="BM215" s="421">
        <v>0.42920000000000003</v>
      </c>
      <c r="BN215" s="421">
        <v>0</v>
      </c>
      <c r="BO215" s="421">
        <f>SUM(BM215:BN215)</f>
        <v>0.42920000000000003</v>
      </c>
      <c r="BP215" s="381">
        <v>1.1000000000000001</v>
      </c>
      <c r="BQ215" s="381">
        <v>0</v>
      </c>
      <c r="BR215" s="421">
        <f t="shared" ref="BR215:BR216" si="250">SUM(BP215:BQ215)</f>
        <v>1.1000000000000001</v>
      </c>
      <c r="BS215" s="471">
        <v>0.2</v>
      </c>
      <c r="BT215" s="471">
        <v>0</v>
      </c>
      <c r="BU215" s="387">
        <f>SUM(BS215:BT215)</f>
        <v>0.2</v>
      </c>
      <c r="BV215" s="465">
        <v>0.6</v>
      </c>
      <c r="BW215" s="465">
        <v>0</v>
      </c>
      <c r="BX215" s="387">
        <f>SUM(BV215:BW215)</f>
        <v>0.6</v>
      </c>
    </row>
    <row r="216" spans="1:76" x14ac:dyDescent="0.25">
      <c r="A216" s="404" t="s">
        <v>148</v>
      </c>
      <c r="B216" s="47">
        <v>0</v>
      </c>
      <c r="C216" s="33">
        <v>97.980400000000003</v>
      </c>
      <c r="D216" s="33">
        <v>97.980400000000003</v>
      </c>
      <c r="E216" s="33">
        <v>0</v>
      </c>
      <c r="F216" s="33">
        <v>101.1317</v>
      </c>
      <c r="G216" s="33">
        <v>101.1317</v>
      </c>
      <c r="H216" s="33">
        <v>0</v>
      </c>
      <c r="I216" s="33">
        <v>0</v>
      </c>
      <c r="J216" s="33">
        <v>101.1317</v>
      </c>
      <c r="K216" s="88">
        <v>101.1317</v>
      </c>
      <c r="L216" s="94">
        <v>0</v>
      </c>
      <c r="M216" s="88">
        <v>0</v>
      </c>
      <c r="N216" s="88">
        <v>101.02809999999999</v>
      </c>
      <c r="O216" s="88">
        <f>N216+M216</f>
        <v>101.02809999999999</v>
      </c>
      <c r="P216" s="88"/>
      <c r="Q216" s="94">
        <v>0</v>
      </c>
      <c r="R216" s="94">
        <v>101.1317</v>
      </c>
      <c r="S216" s="88">
        <v>101.1317</v>
      </c>
      <c r="T216" s="94">
        <v>0</v>
      </c>
      <c r="U216" s="88">
        <v>0</v>
      </c>
      <c r="V216" s="88">
        <v>130</v>
      </c>
      <c r="W216" s="88">
        <f>V216+U216</f>
        <v>130</v>
      </c>
      <c r="X216" s="88">
        <v>0</v>
      </c>
      <c r="Y216" s="88">
        <v>0</v>
      </c>
      <c r="Z216" s="88">
        <v>129.9845</v>
      </c>
      <c r="AA216" s="88">
        <f>SUM(Y216:Z216)</f>
        <v>129.9845</v>
      </c>
      <c r="AB216" s="88"/>
      <c r="AC216" s="88">
        <v>130</v>
      </c>
      <c r="AD216" s="88">
        <v>0</v>
      </c>
      <c r="AE216" s="208">
        <f t="shared" si="247"/>
        <v>130</v>
      </c>
      <c r="AF216" s="75">
        <v>149.5</v>
      </c>
      <c r="AG216" s="75">
        <v>0</v>
      </c>
      <c r="AH216" s="208">
        <f t="shared" si="241"/>
        <v>149.5</v>
      </c>
      <c r="AI216" s="75">
        <v>149.4999</v>
      </c>
      <c r="AJ216" s="75">
        <v>0</v>
      </c>
      <c r="AK216" s="208">
        <f t="shared" si="229"/>
        <v>149.4999</v>
      </c>
      <c r="AL216" s="75">
        <v>150</v>
      </c>
      <c r="AM216" s="75">
        <v>0</v>
      </c>
      <c r="AN216" s="208">
        <f t="shared" si="230"/>
        <v>150</v>
      </c>
      <c r="AO216" s="75">
        <v>168</v>
      </c>
      <c r="AP216" s="75">
        <v>0</v>
      </c>
      <c r="AQ216" s="208">
        <f t="shared" si="231"/>
        <v>168</v>
      </c>
      <c r="AR216" s="208">
        <v>167.92019999999999</v>
      </c>
      <c r="AS216" s="208">
        <v>0</v>
      </c>
      <c r="AT216" s="208">
        <f>SUM(AR216:AS216)</f>
        <v>167.92019999999999</v>
      </c>
      <c r="AU216" s="75">
        <v>168</v>
      </c>
      <c r="AV216" s="75">
        <v>0</v>
      </c>
      <c r="AW216" s="208">
        <f t="shared" si="233"/>
        <v>168</v>
      </c>
      <c r="AX216" s="75">
        <v>168</v>
      </c>
      <c r="AY216" s="75">
        <v>0</v>
      </c>
      <c r="AZ216" s="208">
        <f t="shared" ref="AZ216:AZ218" si="251">SUM(AX216:AY216)</f>
        <v>168</v>
      </c>
      <c r="BA216" s="355">
        <v>233.83449999999999</v>
      </c>
      <c r="BB216" s="355">
        <v>0</v>
      </c>
      <c r="BC216" s="380">
        <f>SUM(BA216:BB216)</f>
        <v>233.83449999999999</v>
      </c>
      <c r="BD216" s="381">
        <v>231.7604</v>
      </c>
      <c r="BE216" s="381">
        <v>0</v>
      </c>
      <c r="BF216" s="381">
        <f t="shared" si="248"/>
        <v>231.7604</v>
      </c>
      <c r="BG216" s="79">
        <v>168</v>
      </c>
      <c r="BH216" s="79">
        <v>0</v>
      </c>
      <c r="BI216" s="381">
        <f>SUM(BG216:BH216)</f>
        <v>168</v>
      </c>
      <c r="BJ216" s="381">
        <v>350</v>
      </c>
      <c r="BK216" s="381">
        <v>0</v>
      </c>
      <c r="BL216" s="421">
        <f t="shared" si="249"/>
        <v>350</v>
      </c>
      <c r="BM216" s="421">
        <v>345.99779999999998</v>
      </c>
      <c r="BN216" s="421">
        <v>0</v>
      </c>
      <c r="BO216" s="421">
        <f>SUM(BM216:BN216)</f>
        <v>345.99779999999998</v>
      </c>
      <c r="BP216" s="381">
        <v>350</v>
      </c>
      <c r="BQ216" s="381">
        <v>0</v>
      </c>
      <c r="BR216" s="421">
        <f t="shared" si="250"/>
        <v>350</v>
      </c>
      <c r="BS216" s="471">
        <v>330</v>
      </c>
      <c r="BT216" s="471">
        <v>0</v>
      </c>
      <c r="BU216" s="387">
        <f>SUM(BS216:BT216)</f>
        <v>330</v>
      </c>
      <c r="BV216" s="465">
        <v>370</v>
      </c>
      <c r="BW216" s="465">
        <v>0</v>
      </c>
      <c r="BX216" s="387">
        <f>SUM(BV216:BW216)</f>
        <v>370</v>
      </c>
    </row>
    <row r="217" spans="1:76" x14ac:dyDescent="0.25">
      <c r="A217" s="257" t="s">
        <v>149</v>
      </c>
      <c r="B217" s="47">
        <v>0</v>
      </c>
      <c r="C217" s="33">
        <v>0</v>
      </c>
      <c r="D217" s="33">
        <v>0</v>
      </c>
      <c r="E217" s="33">
        <v>0</v>
      </c>
      <c r="F217" s="33">
        <v>0</v>
      </c>
      <c r="G217" s="33">
        <v>0</v>
      </c>
      <c r="H217" s="33">
        <v>0</v>
      </c>
      <c r="I217" s="33">
        <v>0</v>
      </c>
      <c r="J217" s="33">
        <v>0</v>
      </c>
      <c r="K217" s="88">
        <v>0</v>
      </c>
      <c r="L217" s="94">
        <v>0</v>
      </c>
      <c r="M217" s="88">
        <v>0</v>
      </c>
      <c r="N217" s="88">
        <v>0</v>
      </c>
      <c r="O217" s="88">
        <v>0</v>
      </c>
      <c r="P217" s="88">
        <v>0</v>
      </c>
      <c r="Q217" s="94">
        <v>0</v>
      </c>
      <c r="R217" s="94">
        <v>0</v>
      </c>
      <c r="S217" s="88">
        <v>0</v>
      </c>
      <c r="T217" s="94">
        <v>0</v>
      </c>
      <c r="U217" s="88">
        <v>0</v>
      </c>
      <c r="V217" s="88">
        <v>0</v>
      </c>
      <c r="W217" s="88">
        <v>0</v>
      </c>
      <c r="X217" s="88">
        <v>0</v>
      </c>
      <c r="Y217" s="88"/>
      <c r="Z217" s="88"/>
      <c r="AA217" s="88"/>
      <c r="AB217" s="88"/>
      <c r="AC217" s="88">
        <v>0</v>
      </c>
      <c r="AD217" s="88">
        <v>0</v>
      </c>
      <c r="AE217" s="208">
        <f t="shared" si="247"/>
        <v>0</v>
      </c>
      <c r="AF217" s="75"/>
      <c r="AG217" s="75"/>
      <c r="AH217" s="208">
        <f t="shared" si="241"/>
        <v>0</v>
      </c>
      <c r="AI217" s="75">
        <v>0</v>
      </c>
      <c r="AJ217" s="75">
        <v>0</v>
      </c>
      <c r="AK217" s="208">
        <f t="shared" si="229"/>
        <v>0</v>
      </c>
      <c r="AL217" s="75"/>
      <c r="AM217" s="75"/>
      <c r="AN217" s="208">
        <f t="shared" si="230"/>
        <v>0</v>
      </c>
      <c r="AO217" s="75">
        <v>0</v>
      </c>
      <c r="AP217" s="75">
        <v>0</v>
      </c>
      <c r="AQ217" s="208">
        <f t="shared" si="231"/>
        <v>0</v>
      </c>
      <c r="AR217" s="208">
        <v>0</v>
      </c>
      <c r="AS217" s="208">
        <v>0</v>
      </c>
      <c r="AT217" s="208">
        <v>0</v>
      </c>
      <c r="AU217" s="75">
        <v>0</v>
      </c>
      <c r="AV217" s="75">
        <v>0</v>
      </c>
      <c r="AW217" s="208">
        <f t="shared" si="233"/>
        <v>0</v>
      </c>
      <c r="AX217" s="75">
        <v>0</v>
      </c>
      <c r="AY217" s="75">
        <v>0</v>
      </c>
      <c r="AZ217" s="208">
        <f t="shared" si="251"/>
        <v>0</v>
      </c>
      <c r="BA217" s="75">
        <v>0</v>
      </c>
      <c r="BB217" s="75">
        <v>0</v>
      </c>
      <c r="BC217" s="208">
        <f t="shared" ref="BC217:BC218" si="252">SUM(BA217:BB217)</f>
        <v>0</v>
      </c>
      <c r="BD217" s="78">
        <v>0</v>
      </c>
      <c r="BE217" s="78">
        <v>0</v>
      </c>
      <c r="BF217" s="428">
        <f t="shared" ref="BF217:BF218" si="253">SUM(BD217:BE217)</f>
        <v>0</v>
      </c>
      <c r="BG217" s="78">
        <v>0</v>
      </c>
      <c r="BH217" s="78">
        <v>0</v>
      </c>
      <c r="BI217" s="428">
        <f t="shared" ref="BI217:BI218" si="254">SUM(BG217:BH217)</f>
        <v>0</v>
      </c>
      <c r="BJ217" s="78">
        <v>0</v>
      </c>
      <c r="BK217" s="78">
        <v>0</v>
      </c>
      <c r="BL217" s="428">
        <f t="shared" ref="BL217:BL218" si="255">SUM(BJ217:BK217)</f>
        <v>0</v>
      </c>
      <c r="BM217" s="488"/>
      <c r="BN217" s="488"/>
      <c r="BO217" s="488"/>
      <c r="BP217" s="489">
        <v>0</v>
      </c>
      <c r="BQ217" s="489">
        <v>0</v>
      </c>
      <c r="BR217" s="488">
        <f t="shared" ref="BR217:BR218" si="256">SUM(BP217:BQ217)</f>
        <v>0</v>
      </c>
      <c r="BS217" s="462"/>
      <c r="BT217" s="462"/>
      <c r="BU217" s="462"/>
      <c r="BV217" s="462"/>
      <c r="BW217" s="462"/>
      <c r="BX217" s="462"/>
    </row>
    <row r="218" spans="1:76" x14ac:dyDescent="0.25">
      <c r="A218" s="257" t="s">
        <v>150</v>
      </c>
      <c r="B218" s="49">
        <v>0</v>
      </c>
      <c r="C218" s="43">
        <v>0</v>
      </c>
      <c r="D218" s="43">
        <v>0</v>
      </c>
      <c r="E218" s="43">
        <v>0</v>
      </c>
      <c r="F218" s="43">
        <v>0</v>
      </c>
      <c r="G218" s="43">
        <v>0</v>
      </c>
      <c r="H218" s="43">
        <v>0</v>
      </c>
      <c r="I218" s="43">
        <v>0</v>
      </c>
      <c r="J218" s="43">
        <v>0</v>
      </c>
      <c r="K218" s="91">
        <v>0</v>
      </c>
      <c r="L218" s="111">
        <v>0</v>
      </c>
      <c r="M218" s="91">
        <v>0</v>
      </c>
      <c r="N218" s="91">
        <v>0</v>
      </c>
      <c r="O218" s="91">
        <v>0</v>
      </c>
      <c r="P218" s="91">
        <v>0</v>
      </c>
      <c r="Q218" s="111">
        <v>0</v>
      </c>
      <c r="R218" s="111">
        <v>0</v>
      </c>
      <c r="S218" s="91">
        <v>0</v>
      </c>
      <c r="T218" s="111">
        <v>0</v>
      </c>
      <c r="U218" s="91">
        <v>0</v>
      </c>
      <c r="V218" s="91">
        <v>0</v>
      </c>
      <c r="W218" s="91">
        <v>0</v>
      </c>
      <c r="X218" s="91">
        <v>0</v>
      </c>
      <c r="Y218" s="91">
        <v>0</v>
      </c>
      <c r="Z218" s="91">
        <v>0</v>
      </c>
      <c r="AA218" s="91">
        <f>SUM(Y218:Z218)</f>
        <v>0</v>
      </c>
      <c r="AB218" s="91"/>
      <c r="AC218" s="91">
        <v>0</v>
      </c>
      <c r="AD218" s="91">
        <v>0</v>
      </c>
      <c r="AE218" s="208">
        <f t="shared" si="247"/>
        <v>0</v>
      </c>
      <c r="AF218" s="75">
        <v>0</v>
      </c>
      <c r="AG218" s="75">
        <v>0</v>
      </c>
      <c r="AH218" s="208">
        <f t="shared" si="241"/>
        <v>0</v>
      </c>
      <c r="AI218" s="75">
        <v>0</v>
      </c>
      <c r="AJ218" s="75">
        <v>0</v>
      </c>
      <c r="AK218" s="208">
        <f t="shared" si="229"/>
        <v>0</v>
      </c>
      <c r="AL218" s="75">
        <v>0</v>
      </c>
      <c r="AM218" s="75">
        <v>0</v>
      </c>
      <c r="AN218" s="208">
        <f t="shared" si="230"/>
        <v>0</v>
      </c>
      <c r="AO218" s="75">
        <v>0</v>
      </c>
      <c r="AP218" s="75">
        <v>0</v>
      </c>
      <c r="AQ218" s="208">
        <f t="shared" si="231"/>
        <v>0</v>
      </c>
      <c r="AR218" s="75">
        <v>0</v>
      </c>
      <c r="AS218" s="75">
        <v>0</v>
      </c>
      <c r="AT218" s="208">
        <f t="shared" ref="AT218" si="257">SUM(AR218:AS218)</f>
        <v>0</v>
      </c>
      <c r="AU218" s="75">
        <v>0</v>
      </c>
      <c r="AV218" s="75">
        <v>0</v>
      </c>
      <c r="AW218" s="208">
        <f t="shared" si="233"/>
        <v>0</v>
      </c>
      <c r="AX218" s="75">
        <v>0</v>
      </c>
      <c r="AY218" s="75">
        <v>0</v>
      </c>
      <c r="AZ218" s="208">
        <f t="shared" si="251"/>
        <v>0</v>
      </c>
      <c r="BA218" s="75">
        <v>0</v>
      </c>
      <c r="BB218" s="75">
        <v>0</v>
      </c>
      <c r="BC218" s="208">
        <f t="shared" si="252"/>
        <v>0</v>
      </c>
      <c r="BD218" s="75">
        <v>0</v>
      </c>
      <c r="BE218" s="75">
        <v>0</v>
      </c>
      <c r="BF218" s="208">
        <f t="shared" si="253"/>
        <v>0</v>
      </c>
      <c r="BG218" s="75">
        <v>0</v>
      </c>
      <c r="BH218" s="75">
        <v>0</v>
      </c>
      <c r="BI218" s="208">
        <f t="shared" si="254"/>
        <v>0</v>
      </c>
      <c r="BJ218" s="75">
        <v>0</v>
      </c>
      <c r="BK218" s="75">
        <v>0</v>
      </c>
      <c r="BL218" s="208">
        <f t="shared" si="255"/>
        <v>0</v>
      </c>
      <c r="BM218" s="476"/>
      <c r="BN218" s="476"/>
      <c r="BO218" s="476"/>
      <c r="BP218" s="460">
        <v>0</v>
      </c>
      <c r="BQ218" s="460">
        <v>0</v>
      </c>
      <c r="BR218" s="476">
        <f t="shared" si="256"/>
        <v>0</v>
      </c>
      <c r="BS218" s="462"/>
      <c r="BT218" s="462"/>
      <c r="BU218" s="462"/>
      <c r="BV218" s="462"/>
      <c r="BW218" s="462"/>
      <c r="BX218" s="462"/>
    </row>
    <row r="219" spans="1:76" x14ac:dyDescent="0.25">
      <c r="A219" s="256" t="s">
        <v>152</v>
      </c>
      <c r="B219" s="66">
        <v>15.7531</v>
      </c>
      <c r="C219" s="65">
        <v>156.2364</v>
      </c>
      <c r="D219" s="65">
        <v>171.98949999999999</v>
      </c>
      <c r="E219" s="65">
        <v>17.4316</v>
      </c>
      <c r="F219" s="65">
        <v>178.5087</v>
      </c>
      <c r="G219" s="65">
        <v>195.94030000000001</v>
      </c>
      <c r="H219" s="65">
        <v>45.542700000000004</v>
      </c>
      <c r="I219" s="65">
        <v>17.159199999999998</v>
      </c>
      <c r="J219" s="65">
        <v>165.8451</v>
      </c>
      <c r="K219" s="106">
        <v>183.0043</v>
      </c>
      <c r="L219" s="107">
        <v>34.586500000000001</v>
      </c>
      <c r="M219" s="106">
        <f>SUM(M187:M218)</f>
        <v>13.614599999999999</v>
      </c>
      <c r="N219" s="106">
        <f>SUM(N187:N218)</f>
        <v>154.37260000000001</v>
      </c>
      <c r="O219" s="106">
        <v>167.9872</v>
      </c>
      <c r="P219" s="106"/>
      <c r="Q219" s="107">
        <v>15.8162</v>
      </c>
      <c r="R219" s="107">
        <v>178.63560000000001</v>
      </c>
      <c r="S219" s="106">
        <v>194.45179999999999</v>
      </c>
      <c r="T219" s="107">
        <v>37.8733</v>
      </c>
      <c r="U219" s="106">
        <v>13.2354</v>
      </c>
      <c r="V219" s="106">
        <v>178.42590000000001</v>
      </c>
      <c r="W219" s="106">
        <v>191.66130000000001</v>
      </c>
      <c r="X219" s="106">
        <v>27.142299999999999</v>
      </c>
      <c r="Y219" s="106">
        <f>SUM(Y188:Y218)</f>
        <v>13.4902</v>
      </c>
      <c r="Z219" s="106">
        <f>SUM(Z188:Z218)</f>
        <v>177.43680000000001</v>
      </c>
      <c r="AA219" s="106">
        <f>SUM(AA187:AA218)</f>
        <v>192.75919999999999</v>
      </c>
      <c r="AB219" s="106"/>
      <c r="AC219" s="106">
        <f>SUM(AC187:AC218)</f>
        <v>159.68819999999999</v>
      </c>
      <c r="AD219" s="106">
        <f>SUM(AD187:AD218)</f>
        <v>30.626999999999999</v>
      </c>
      <c r="AE219" s="106">
        <f>SUM(AC219:AD219)</f>
        <v>190.3152</v>
      </c>
      <c r="AF219" s="106">
        <f>SUM(AF187:AF218)</f>
        <v>185.47399999999999</v>
      </c>
      <c r="AG219" s="106">
        <f>SUM(AG187:AG218)</f>
        <v>24.627099999999999</v>
      </c>
      <c r="AH219" s="106">
        <f>SUM(AF219:AG219)</f>
        <v>210.10109999999997</v>
      </c>
      <c r="AI219" s="106">
        <f>SUM(AI187:AI218)</f>
        <v>182.78139999999999</v>
      </c>
      <c r="AJ219" s="106">
        <f>SUM(AJ187:AJ218)</f>
        <v>24.202200000000001</v>
      </c>
      <c r="AK219" s="106">
        <f>SUM(AI219:AJ219)</f>
        <v>206.9836</v>
      </c>
      <c r="AL219" s="106">
        <f>SUM(AL187:AL218)</f>
        <v>193.57940000000002</v>
      </c>
      <c r="AM219" s="106">
        <f>SUM(AM187:AM218)</f>
        <v>28.673999999999999</v>
      </c>
      <c r="AN219" s="106">
        <f>SUM(AL219:AM219)</f>
        <v>222.25340000000003</v>
      </c>
      <c r="AO219" s="106">
        <f>SUM(AO187:AO218)</f>
        <v>206.04730000000001</v>
      </c>
      <c r="AP219" s="106">
        <f>SUM(AP187:AP218)</f>
        <v>22.09</v>
      </c>
      <c r="AQ219" s="106">
        <f>SUM(AO219:AP219)</f>
        <v>228.13730000000001</v>
      </c>
      <c r="AR219" s="106">
        <f>SUM(AR187:AR218)</f>
        <v>204.34299999999999</v>
      </c>
      <c r="AS219" s="106">
        <f>SUM(AS187:AS218)</f>
        <v>21.697600000000001</v>
      </c>
      <c r="AT219" s="106">
        <f>SUM(AR219:AS219)</f>
        <v>226.04059999999998</v>
      </c>
      <c r="AU219" s="106">
        <f>SUM(AU187:AU218)</f>
        <v>213.25369999999998</v>
      </c>
      <c r="AV219" s="106">
        <f>SUM(AV187:AV218)</f>
        <v>27.42</v>
      </c>
      <c r="AW219" s="106">
        <f>SUM(AU219:AV219)</f>
        <v>240.6737</v>
      </c>
      <c r="AX219" s="106">
        <f>SUM(AX187:AX218)</f>
        <v>213.2037</v>
      </c>
      <c r="AY219" s="106">
        <f>SUM(AY187:AY218)</f>
        <v>27.42</v>
      </c>
      <c r="AZ219" s="106">
        <f>SUM(AX219:AY219)</f>
        <v>240.62369999999999</v>
      </c>
      <c r="BA219" s="106">
        <f>SUM(BA187:BA218)</f>
        <v>282.21859999999998</v>
      </c>
      <c r="BB219" s="106">
        <f>SUM(BB187:BB218)</f>
        <v>36.436</v>
      </c>
      <c r="BC219" s="106">
        <f>SUM(BA219:BB219)</f>
        <v>318.65459999999996</v>
      </c>
      <c r="BD219" s="106">
        <f>SUM(BD187:BD218)</f>
        <v>276.71950000000004</v>
      </c>
      <c r="BE219" s="106">
        <f>SUM(BE187:BE218)</f>
        <v>36.2256</v>
      </c>
      <c r="BF219" s="106">
        <f>SUM(BF187:BF218)</f>
        <v>312.94510000000002</v>
      </c>
      <c r="BG219" s="106">
        <f>SUM(BG187:BG218)</f>
        <v>216.21850000000001</v>
      </c>
      <c r="BH219" s="106">
        <f>SUM(BH187:BH218)</f>
        <v>40.585999999999999</v>
      </c>
      <c r="BI219" s="106">
        <f>SUM(BG219:BH219)</f>
        <v>256.80450000000002</v>
      </c>
      <c r="BJ219" s="106">
        <f>SUM(BJ187:BJ218)</f>
        <v>393.73430000000002</v>
      </c>
      <c r="BK219" s="106">
        <f>SUM(BK187:BK218)</f>
        <v>41.03</v>
      </c>
      <c r="BL219" s="106">
        <f>SUM(BL187:BL218)</f>
        <v>434.76430000000005</v>
      </c>
      <c r="BM219" s="106">
        <f t="shared" ref="BM219:BO219" si="258">SUM(BM187:BM218)</f>
        <v>387.97069999999997</v>
      </c>
      <c r="BN219" s="106">
        <f t="shared" si="258"/>
        <v>40.090000000000003</v>
      </c>
      <c r="BO219" s="106">
        <f t="shared" si="258"/>
        <v>428.0607</v>
      </c>
      <c r="BP219" s="106">
        <f t="shared" ref="BP219" si="259">SUM(BP187:BP218)</f>
        <v>393.51710000000003</v>
      </c>
      <c r="BQ219" s="106">
        <f t="shared" ref="BQ219" si="260">SUM(BQ187:BQ218)</f>
        <v>43.02</v>
      </c>
      <c r="BR219" s="106">
        <f t="shared" ref="BR219" si="261">SUM(BR187:BR218)</f>
        <v>436.53710000000001</v>
      </c>
      <c r="BS219" s="106">
        <f t="shared" ref="BS219" si="262">SUM(BS187:BS218)</f>
        <v>366.93869999999998</v>
      </c>
      <c r="BT219" s="106">
        <f t="shared" ref="BT219" si="263">SUM(BT187:BT218)</f>
        <v>32.46</v>
      </c>
      <c r="BU219" s="106">
        <f t="shared" ref="BU219" si="264">SUM(BU187:BU218)</f>
        <v>399.39870000000002</v>
      </c>
      <c r="BV219" s="106">
        <f t="shared" ref="BV219" si="265">SUM(BV187:BV218)</f>
        <v>421.86619999999999</v>
      </c>
      <c r="BW219" s="106">
        <f t="shared" ref="BW219" si="266">SUM(BW187:BW218)</f>
        <v>42.8</v>
      </c>
      <c r="BX219" s="106">
        <f t="shared" ref="BX219" si="267">SUM(BX187:BX218)</f>
        <v>464.6662</v>
      </c>
    </row>
    <row r="220" spans="1:76" x14ac:dyDescent="0.25">
      <c r="A220" s="256" t="s">
        <v>307</v>
      </c>
      <c r="B220" s="106">
        <f t="shared" ref="B220:K220" si="268">SUM(B187:B192,B200:B215,B217:B218)</f>
        <v>12.1495</v>
      </c>
      <c r="C220" s="106">
        <f t="shared" si="268"/>
        <v>2.8241000000000001</v>
      </c>
      <c r="D220" s="106">
        <f t="shared" si="268"/>
        <v>14.973600000000003</v>
      </c>
      <c r="E220" s="106">
        <f t="shared" si="268"/>
        <v>13.875999999999998</v>
      </c>
      <c r="F220" s="106">
        <f t="shared" si="268"/>
        <v>5.2681999999999993</v>
      </c>
      <c r="G220" s="106">
        <f t="shared" si="268"/>
        <v>19.144199999999998</v>
      </c>
      <c r="H220" s="106">
        <f t="shared" si="268"/>
        <v>1.0421</v>
      </c>
      <c r="I220" s="106">
        <f t="shared" si="268"/>
        <v>14.157999999999999</v>
      </c>
      <c r="J220" s="106">
        <f t="shared" si="268"/>
        <v>8.1242000000000001</v>
      </c>
      <c r="K220" s="106">
        <f t="shared" si="268"/>
        <v>22.2822</v>
      </c>
      <c r="L220" s="106">
        <v>4.8807999999999998</v>
      </c>
      <c r="M220" s="106">
        <f t="shared" ref="M220:S220" si="269">SUM(M187:M192,M200:M215,M217:M218)</f>
        <v>13.614599999999999</v>
      </c>
      <c r="N220" s="106">
        <f t="shared" si="269"/>
        <v>3.6584000000000003</v>
      </c>
      <c r="O220" s="106">
        <f t="shared" si="269"/>
        <v>17.273</v>
      </c>
      <c r="P220" s="106">
        <f t="shared" si="269"/>
        <v>0</v>
      </c>
      <c r="Q220" s="106">
        <f t="shared" si="269"/>
        <v>12.6113</v>
      </c>
      <c r="R220" s="106">
        <f t="shared" si="269"/>
        <v>4.6242999999999999</v>
      </c>
      <c r="S220" s="106">
        <f t="shared" si="269"/>
        <v>17.6357</v>
      </c>
      <c r="T220" s="106">
        <v>1.0450999999999999</v>
      </c>
      <c r="U220" s="106">
        <f t="shared" ref="U220:BM220" si="270">SUM(U187:U192,U200:U215,U217:U218)</f>
        <v>13.2354</v>
      </c>
      <c r="V220" s="106">
        <f t="shared" si="270"/>
        <v>4.3407999999999998</v>
      </c>
      <c r="W220" s="106">
        <f t="shared" si="270"/>
        <v>17.5762</v>
      </c>
      <c r="X220" s="106">
        <f t="shared" si="270"/>
        <v>0.14229999999999998</v>
      </c>
      <c r="Y220" s="106">
        <f t="shared" si="270"/>
        <v>15.3224</v>
      </c>
      <c r="Z220" s="106">
        <f t="shared" si="270"/>
        <v>3.6122999999999998</v>
      </c>
      <c r="AA220" s="106">
        <f t="shared" si="270"/>
        <v>18.934700000000003</v>
      </c>
      <c r="AB220" s="106">
        <f t="shared" si="270"/>
        <v>0</v>
      </c>
      <c r="AC220" s="106">
        <f t="shared" si="270"/>
        <v>15.6882</v>
      </c>
      <c r="AD220" s="106">
        <f t="shared" si="270"/>
        <v>0.627</v>
      </c>
      <c r="AE220" s="106">
        <f t="shared" si="270"/>
        <v>16.315200000000001</v>
      </c>
      <c r="AF220" s="106">
        <f t="shared" si="270"/>
        <v>15.549299999999999</v>
      </c>
      <c r="AG220" s="106">
        <f t="shared" si="270"/>
        <v>0.627</v>
      </c>
      <c r="AH220" s="106">
        <f t="shared" si="270"/>
        <v>16.176300000000001</v>
      </c>
      <c r="AI220" s="106">
        <f t="shared" si="270"/>
        <v>13.228800000000001</v>
      </c>
      <c r="AJ220" s="106">
        <f t="shared" si="270"/>
        <v>0.20219999999999999</v>
      </c>
      <c r="AK220" s="106">
        <f t="shared" si="270"/>
        <v>13.431000000000003</v>
      </c>
      <c r="AL220" s="106">
        <f t="shared" si="270"/>
        <v>20.244700000000002</v>
      </c>
      <c r="AM220" s="106">
        <f t="shared" si="270"/>
        <v>1.254</v>
      </c>
      <c r="AN220" s="106">
        <f t="shared" si="270"/>
        <v>21.498699999999999</v>
      </c>
      <c r="AO220" s="106">
        <f t="shared" si="270"/>
        <v>19.4726</v>
      </c>
      <c r="AP220" s="106">
        <f t="shared" si="270"/>
        <v>0</v>
      </c>
      <c r="AQ220" s="106">
        <f t="shared" si="270"/>
        <v>19.4726</v>
      </c>
      <c r="AR220" s="106">
        <f t="shared" si="270"/>
        <v>18.561699999999998</v>
      </c>
      <c r="AS220" s="106">
        <f t="shared" si="270"/>
        <v>0</v>
      </c>
      <c r="AT220" s="106">
        <f t="shared" si="270"/>
        <v>18.561699999999998</v>
      </c>
      <c r="AU220" s="106">
        <f t="shared" si="270"/>
        <v>21.873600000000003</v>
      </c>
      <c r="AV220" s="106">
        <f t="shared" si="270"/>
        <v>0</v>
      </c>
      <c r="AW220" s="106">
        <f t="shared" si="270"/>
        <v>21.873600000000003</v>
      </c>
      <c r="AX220" s="106">
        <f t="shared" si="270"/>
        <v>21.823600000000003</v>
      </c>
      <c r="AY220" s="106">
        <f t="shared" si="270"/>
        <v>0</v>
      </c>
      <c r="AZ220" s="106">
        <f t="shared" si="270"/>
        <v>21.823600000000003</v>
      </c>
      <c r="BA220" s="106">
        <f t="shared" si="270"/>
        <v>20.291500000000003</v>
      </c>
      <c r="BB220" s="106">
        <f t="shared" si="270"/>
        <v>0</v>
      </c>
      <c r="BC220" s="106">
        <f t="shared" si="270"/>
        <v>20.291500000000003</v>
      </c>
      <c r="BD220" s="106">
        <f t="shared" si="270"/>
        <v>17.551699999999997</v>
      </c>
      <c r="BE220" s="106">
        <f t="shared" si="270"/>
        <v>0</v>
      </c>
      <c r="BF220" s="106">
        <f t="shared" si="270"/>
        <v>17.551699999999997</v>
      </c>
      <c r="BG220" s="106">
        <f t="shared" si="270"/>
        <v>21.880300000000002</v>
      </c>
      <c r="BH220" s="106">
        <f t="shared" si="270"/>
        <v>0</v>
      </c>
      <c r="BI220" s="106">
        <f t="shared" si="270"/>
        <v>21.880300000000002</v>
      </c>
      <c r="BJ220" s="106">
        <f t="shared" si="270"/>
        <v>18.084299999999999</v>
      </c>
      <c r="BK220" s="106">
        <f t="shared" si="270"/>
        <v>0</v>
      </c>
      <c r="BL220" s="106">
        <f t="shared" si="270"/>
        <v>18.084299999999999</v>
      </c>
      <c r="BM220" s="106">
        <f t="shared" si="270"/>
        <v>17.270800000000001</v>
      </c>
      <c r="BN220" s="106">
        <f t="shared" ref="BN220:BO220" si="271">SUM(BN187:BN192,BN200:BN215,BN217:BN218)</f>
        <v>0</v>
      </c>
      <c r="BO220" s="106">
        <f t="shared" si="271"/>
        <v>17.270800000000001</v>
      </c>
      <c r="BP220" s="106">
        <f>SUM(BP187:BP192,BP200:BP215,BP217:BP218)</f>
        <v>13.006500000000001</v>
      </c>
      <c r="BQ220" s="106">
        <f>SUM(BQ187:BQ192,BQ200:BQ215,BQ217:BQ218)</f>
        <v>0</v>
      </c>
      <c r="BR220" s="106">
        <f>SUM(BR187:BR192,BR200:BR215,BR217:BR218)</f>
        <v>13.006500000000001</v>
      </c>
      <c r="BS220" s="106">
        <f t="shared" ref="BS220:BX220" si="272">SUM(BS187:BS192,BS200:BS215,BS217:BS218)</f>
        <v>12.6081</v>
      </c>
      <c r="BT220" s="106">
        <f t="shared" si="272"/>
        <v>0</v>
      </c>
      <c r="BU220" s="106">
        <f t="shared" si="272"/>
        <v>12.6081</v>
      </c>
      <c r="BV220" s="106">
        <f t="shared" si="272"/>
        <v>17.708000000000002</v>
      </c>
      <c r="BW220" s="106">
        <f t="shared" si="272"/>
        <v>0</v>
      </c>
      <c r="BX220" s="106">
        <f t="shared" si="272"/>
        <v>17.708000000000002</v>
      </c>
    </row>
    <row r="221" spans="1:76" ht="20.25" x14ac:dyDescent="0.25">
      <c r="A221" s="407" t="s">
        <v>328</v>
      </c>
      <c r="B221" s="106">
        <f t="shared" ref="B221:K221" si="273">B92+B107+B216</f>
        <v>0</v>
      </c>
      <c r="C221" s="106">
        <f t="shared" si="273"/>
        <v>158.25310000000002</v>
      </c>
      <c r="D221" s="106">
        <f t="shared" si="273"/>
        <v>158.25310000000002</v>
      </c>
      <c r="E221" s="106">
        <f t="shared" si="273"/>
        <v>30</v>
      </c>
      <c r="F221" s="106">
        <f t="shared" si="273"/>
        <v>141.1317</v>
      </c>
      <c r="G221" s="106">
        <f t="shared" si="273"/>
        <v>171.1317</v>
      </c>
      <c r="H221" s="106">
        <f t="shared" si="273"/>
        <v>0</v>
      </c>
      <c r="I221" s="106">
        <f t="shared" si="273"/>
        <v>0</v>
      </c>
      <c r="J221" s="106">
        <f t="shared" si="273"/>
        <v>171.1317</v>
      </c>
      <c r="K221" s="106">
        <f t="shared" si="273"/>
        <v>171.1317</v>
      </c>
      <c r="L221" s="106">
        <v>0</v>
      </c>
      <c r="M221" s="106">
        <f t="shared" ref="M221:S221" si="274">M92+M107+M216</f>
        <v>0</v>
      </c>
      <c r="N221" s="106">
        <f t="shared" si="274"/>
        <v>161.45490000000001</v>
      </c>
      <c r="O221" s="106">
        <f t="shared" si="274"/>
        <v>161.45490000000001</v>
      </c>
      <c r="P221" s="106">
        <f t="shared" si="274"/>
        <v>0</v>
      </c>
      <c r="Q221" s="106">
        <f t="shared" si="274"/>
        <v>0</v>
      </c>
      <c r="R221" s="106">
        <f t="shared" si="274"/>
        <v>131.13569999999999</v>
      </c>
      <c r="S221" s="106">
        <f t="shared" si="274"/>
        <v>171.1317</v>
      </c>
      <c r="T221" s="106">
        <v>0</v>
      </c>
      <c r="U221" s="106">
        <f t="shared" ref="U221:BM221" si="275">U92+U107+U216</f>
        <v>25</v>
      </c>
      <c r="V221" s="106">
        <f t="shared" si="275"/>
        <v>175</v>
      </c>
      <c r="W221" s="106">
        <f t="shared" si="275"/>
        <v>200</v>
      </c>
      <c r="X221" s="106">
        <f t="shared" si="275"/>
        <v>0</v>
      </c>
      <c r="Y221" s="106">
        <f t="shared" si="275"/>
        <v>0</v>
      </c>
      <c r="Z221" s="106">
        <f t="shared" si="275"/>
        <v>176.85919999999999</v>
      </c>
      <c r="AA221" s="106">
        <f t="shared" si="275"/>
        <v>176.85919999999999</v>
      </c>
      <c r="AB221" s="106">
        <f t="shared" si="275"/>
        <v>0</v>
      </c>
      <c r="AC221" s="106">
        <f t="shared" si="275"/>
        <v>200</v>
      </c>
      <c r="AD221" s="106">
        <f t="shared" si="275"/>
        <v>0</v>
      </c>
      <c r="AE221" s="106">
        <f t="shared" si="275"/>
        <v>200</v>
      </c>
      <c r="AF221" s="106">
        <f t="shared" si="275"/>
        <v>202.5</v>
      </c>
      <c r="AG221" s="106">
        <f t="shared" si="275"/>
        <v>0</v>
      </c>
      <c r="AH221" s="106">
        <f t="shared" si="275"/>
        <v>202.5</v>
      </c>
      <c r="AI221" s="106">
        <f t="shared" si="275"/>
        <v>227.99979999999999</v>
      </c>
      <c r="AJ221" s="106">
        <f t="shared" si="275"/>
        <v>0</v>
      </c>
      <c r="AK221" s="106">
        <f t="shared" si="275"/>
        <v>227.99979999999999</v>
      </c>
      <c r="AL221" s="106">
        <f t="shared" si="275"/>
        <v>203</v>
      </c>
      <c r="AM221" s="106">
        <f t="shared" si="275"/>
        <v>0</v>
      </c>
      <c r="AN221" s="106">
        <f t="shared" si="275"/>
        <v>203</v>
      </c>
      <c r="AO221" s="106">
        <f t="shared" si="275"/>
        <v>260</v>
      </c>
      <c r="AP221" s="106">
        <f t="shared" si="275"/>
        <v>0</v>
      </c>
      <c r="AQ221" s="106">
        <f t="shared" si="275"/>
        <v>260</v>
      </c>
      <c r="AR221" s="106">
        <f t="shared" si="275"/>
        <v>259.77440000000001</v>
      </c>
      <c r="AS221" s="106">
        <f t="shared" si="275"/>
        <v>0</v>
      </c>
      <c r="AT221" s="106">
        <f t="shared" si="275"/>
        <v>259.77440000000001</v>
      </c>
      <c r="AU221" s="106">
        <f t="shared" si="275"/>
        <v>200</v>
      </c>
      <c r="AV221" s="106">
        <f t="shared" si="275"/>
        <v>0</v>
      </c>
      <c r="AW221" s="106">
        <f t="shared" si="275"/>
        <v>200</v>
      </c>
      <c r="AX221" s="106">
        <f t="shared" si="275"/>
        <v>260</v>
      </c>
      <c r="AY221" s="106">
        <f t="shared" si="275"/>
        <v>0</v>
      </c>
      <c r="AZ221" s="106">
        <f t="shared" si="275"/>
        <v>260</v>
      </c>
      <c r="BA221" s="106">
        <f t="shared" si="275"/>
        <v>362.83449999999999</v>
      </c>
      <c r="BB221" s="106">
        <f t="shared" si="275"/>
        <v>0</v>
      </c>
      <c r="BC221" s="106">
        <f t="shared" si="275"/>
        <v>362.83449999999999</v>
      </c>
      <c r="BD221" s="106">
        <f t="shared" si="275"/>
        <v>357.27370000000002</v>
      </c>
      <c r="BE221" s="106">
        <f t="shared" si="275"/>
        <v>0</v>
      </c>
      <c r="BF221" s="106">
        <f t="shared" si="275"/>
        <v>357.27370000000002</v>
      </c>
      <c r="BG221" s="106">
        <f t="shared" si="275"/>
        <v>260</v>
      </c>
      <c r="BH221" s="106">
        <f t="shared" si="275"/>
        <v>0</v>
      </c>
      <c r="BI221" s="106">
        <f t="shared" si="275"/>
        <v>260</v>
      </c>
      <c r="BJ221" s="106">
        <f t="shared" si="275"/>
        <v>570.98270000000002</v>
      </c>
      <c r="BK221" s="106">
        <f t="shared" si="275"/>
        <v>0</v>
      </c>
      <c r="BL221" s="106">
        <f t="shared" si="275"/>
        <v>570.98270000000002</v>
      </c>
      <c r="BM221" s="106">
        <f t="shared" si="275"/>
        <v>565.83259999999996</v>
      </c>
      <c r="BN221" s="106">
        <f t="shared" ref="BN221:BX221" si="276">BN92+BN107+BN216</f>
        <v>0</v>
      </c>
      <c r="BO221" s="106">
        <f t="shared" si="276"/>
        <v>565.83259999999996</v>
      </c>
      <c r="BP221" s="106">
        <f t="shared" si="276"/>
        <v>550</v>
      </c>
      <c r="BQ221" s="106">
        <f t="shared" si="276"/>
        <v>0</v>
      </c>
      <c r="BR221" s="106">
        <f t="shared" si="276"/>
        <v>550</v>
      </c>
      <c r="BS221" s="106">
        <f t="shared" si="276"/>
        <v>550</v>
      </c>
      <c r="BT221" s="106">
        <f t="shared" si="276"/>
        <v>0</v>
      </c>
      <c r="BU221" s="106">
        <f t="shared" si="276"/>
        <v>550</v>
      </c>
      <c r="BV221" s="106">
        <f t="shared" si="276"/>
        <v>580</v>
      </c>
      <c r="BW221" s="106">
        <f t="shared" si="276"/>
        <v>0</v>
      </c>
      <c r="BX221" s="106">
        <f t="shared" si="276"/>
        <v>580</v>
      </c>
    </row>
    <row r="222" spans="1:76" ht="15" x14ac:dyDescent="0.25">
      <c r="A222" s="25"/>
      <c r="B222" s="66"/>
      <c r="C222" s="65"/>
      <c r="D222" s="65"/>
      <c r="E222" s="65"/>
      <c r="F222" s="65"/>
      <c r="G222" s="65"/>
      <c r="H222" s="65"/>
      <c r="I222" s="65"/>
      <c r="J222" s="65"/>
      <c r="K222" s="106"/>
      <c r="L222" s="107">
        <v>0</v>
      </c>
      <c r="M222" s="106"/>
      <c r="N222" s="106"/>
      <c r="O222" s="106"/>
      <c r="P222" s="106"/>
      <c r="Q222" s="107">
        <v>0</v>
      </c>
      <c r="R222" s="107">
        <v>0</v>
      </c>
      <c r="S222" s="106"/>
      <c r="T222" s="107">
        <v>0</v>
      </c>
      <c r="U222" s="106"/>
      <c r="V222" s="106"/>
      <c r="W222" s="106"/>
      <c r="X222" s="106"/>
      <c r="Y222" s="106"/>
      <c r="Z222" s="106"/>
      <c r="AA222" s="106"/>
      <c r="AB222" s="106"/>
      <c r="AC222" s="106"/>
      <c r="AD222" s="106"/>
      <c r="AE222" s="106"/>
      <c r="AF222" s="106"/>
      <c r="AG222" s="106"/>
      <c r="AH222" s="106"/>
      <c r="AI222" s="106"/>
      <c r="AJ222" s="106"/>
      <c r="AK222" s="106"/>
      <c r="AL222" s="106"/>
      <c r="AM222" s="106"/>
      <c r="AN222" s="106"/>
      <c r="AO222" s="106"/>
      <c r="AP222" s="106"/>
      <c r="AQ222" s="106"/>
      <c r="AR222" s="106"/>
      <c r="AS222" s="106"/>
      <c r="AT222" s="106"/>
      <c r="AU222" s="106"/>
      <c r="AV222" s="106"/>
      <c r="AW222" s="106"/>
      <c r="AX222" s="106"/>
      <c r="AY222" s="106"/>
      <c r="AZ222" s="106"/>
      <c r="BA222" s="408"/>
      <c r="BB222" s="408"/>
      <c r="BC222" s="408"/>
      <c r="BD222" s="408"/>
      <c r="BE222" s="408"/>
      <c r="BF222" s="408"/>
      <c r="BG222" s="408"/>
      <c r="BH222" s="408"/>
      <c r="BI222" s="408"/>
    </row>
    <row r="223" spans="1:76" ht="18" customHeight="1" x14ac:dyDescent="0.25">
      <c r="A223" s="252" t="s">
        <v>153</v>
      </c>
      <c r="B223" s="69">
        <v>3546.4430000000002</v>
      </c>
      <c r="C223" s="69">
        <v>517.93089999999995</v>
      </c>
      <c r="D223" s="69">
        <v>4064.3739</v>
      </c>
      <c r="E223" s="69">
        <v>3906.0450000000001</v>
      </c>
      <c r="F223" s="69">
        <v>666.63699999999994</v>
      </c>
      <c r="G223" s="69">
        <v>4572.6819999999998</v>
      </c>
      <c r="H223" s="69">
        <v>406.35050000000001</v>
      </c>
      <c r="I223" s="69">
        <v>3584.7617</v>
      </c>
      <c r="J223" s="69">
        <v>586.82219999999995</v>
      </c>
      <c r="K223" s="97">
        <v>4171.5838999999996</v>
      </c>
      <c r="L223" s="98">
        <v>368.25</v>
      </c>
      <c r="M223" s="97">
        <v>3474.7528000000002</v>
      </c>
      <c r="N223" s="97">
        <v>499.27980000000002</v>
      </c>
      <c r="O223" s="97">
        <f>N223+M223</f>
        <v>3974.0326000000005</v>
      </c>
      <c r="P223" s="97"/>
      <c r="Q223" s="98">
        <v>197.8254</v>
      </c>
      <c r="R223" s="98">
        <v>4022.6041</v>
      </c>
      <c r="S223" s="97">
        <v>4220.4295000000002</v>
      </c>
      <c r="T223" s="98">
        <v>374.72230000000002</v>
      </c>
      <c r="U223" s="97">
        <v>215.71360000000001</v>
      </c>
      <c r="V223" s="97">
        <v>4330.3312999999998</v>
      </c>
      <c r="W223" s="97">
        <f>V223+U223</f>
        <v>4546.0448999999999</v>
      </c>
      <c r="X223" s="97">
        <v>341.40179999999998</v>
      </c>
      <c r="Y223" s="97">
        <v>197.68369999999999</v>
      </c>
      <c r="Z223" s="97">
        <v>4229.0006000000003</v>
      </c>
      <c r="AA223" s="97">
        <f>SUM(Y223:Z223)</f>
        <v>4426.6842999999999</v>
      </c>
      <c r="AB223" s="97"/>
      <c r="AC223" s="97">
        <v>4432.5226000000002</v>
      </c>
      <c r="AD223" s="97">
        <v>369.10919999999999</v>
      </c>
      <c r="AE223" s="86">
        <f>AD223+AC223</f>
        <v>4801.6318000000001</v>
      </c>
      <c r="AF223" s="86">
        <v>4537.2030999999997</v>
      </c>
      <c r="AG223" s="86">
        <v>374.2407</v>
      </c>
      <c r="AH223" s="86">
        <f>SUM(AF223:AG223)</f>
        <v>4911.4438</v>
      </c>
      <c r="AI223" s="86">
        <v>4450.527</v>
      </c>
      <c r="AJ223" s="86">
        <v>346.28800000000001</v>
      </c>
      <c r="AK223" s="86">
        <f>SUM(AI223:AJ223)</f>
        <v>4796.8150000000005</v>
      </c>
      <c r="AL223" s="86">
        <v>4579.0605999999998</v>
      </c>
      <c r="AM223" s="86">
        <v>410.49220000000003</v>
      </c>
      <c r="AN223" s="86">
        <f>SUM(AL223:AM223)</f>
        <v>4989.5527999999995</v>
      </c>
      <c r="AO223" s="86">
        <v>5739.5508</v>
      </c>
      <c r="AP223" s="86">
        <v>420.08210000000003</v>
      </c>
      <c r="AQ223" s="86">
        <f>SUM(AO223:AP223)</f>
        <v>6159.6328999999996</v>
      </c>
      <c r="AR223" s="86">
        <v>5633.8424999999997</v>
      </c>
      <c r="AS223" s="86">
        <v>359.27249999999998</v>
      </c>
      <c r="AT223" s="86">
        <f>SUM(AR223:AS223)</f>
        <v>5993.1149999999998</v>
      </c>
      <c r="AU223" s="86">
        <v>7564.35</v>
      </c>
      <c r="AV223" s="86">
        <v>516.53549999999996</v>
      </c>
      <c r="AW223" s="86">
        <f>SUM(AU223:AV223)</f>
        <v>8080.8855000000003</v>
      </c>
      <c r="AX223" s="86">
        <v>7603.5679</v>
      </c>
      <c r="AY223" s="86">
        <v>525.40049999999997</v>
      </c>
      <c r="AZ223" s="86">
        <f>SUM(AX223:AY223)</f>
        <v>8128.9683999999997</v>
      </c>
      <c r="BA223" s="394">
        <v>7719.4672</v>
      </c>
      <c r="BB223" s="394">
        <v>417.34899999999999</v>
      </c>
      <c r="BC223" s="394">
        <f>SUM(BA223:BB223)</f>
        <v>8136.8162000000002</v>
      </c>
      <c r="BD223" s="394">
        <v>7792.4701999999997</v>
      </c>
      <c r="BE223" s="394">
        <v>403.01139999999998</v>
      </c>
      <c r="BF223" s="394">
        <f>SUM(BD223:BE223)</f>
        <v>8195.4815999999992</v>
      </c>
      <c r="BG223" s="394">
        <v>7246.1788999999999</v>
      </c>
      <c r="BH223" s="394">
        <v>463.4914</v>
      </c>
      <c r="BI223" s="394">
        <f>SUM(BG223:BH223)</f>
        <v>7709.6702999999998</v>
      </c>
      <c r="BJ223" s="394">
        <v>9273.1528999999991</v>
      </c>
      <c r="BK223" s="394">
        <v>516.71600000000001</v>
      </c>
      <c r="BL223" s="86">
        <f>SUM(BJ223:BK223)</f>
        <v>9789.8688999999995</v>
      </c>
      <c r="BM223" s="86">
        <v>9141.7088000000003</v>
      </c>
      <c r="BN223" s="86">
        <v>506.0471</v>
      </c>
      <c r="BO223" s="86">
        <f>SUM(BM223:BN223)</f>
        <v>9647.7559000000001</v>
      </c>
      <c r="BP223" s="86">
        <v>10486.891799999999</v>
      </c>
      <c r="BQ223" s="86">
        <v>493.86009999999999</v>
      </c>
      <c r="BR223" s="86">
        <f>SUM(BP223:BQ223)</f>
        <v>10980.751899999999</v>
      </c>
      <c r="BS223" s="86">
        <v>11764.832399999999</v>
      </c>
      <c r="BT223" s="86">
        <v>518.86410000000001</v>
      </c>
      <c r="BU223" s="86">
        <f>SUM(BS223:BT223)</f>
        <v>12283.6965</v>
      </c>
      <c r="BV223" s="86">
        <v>11898.0329</v>
      </c>
      <c r="BW223" s="86">
        <v>490.8098</v>
      </c>
      <c r="BX223" s="86">
        <f>SUM(BV223:BW223)</f>
        <v>12388.842700000001</v>
      </c>
    </row>
    <row r="224" spans="1:76" x14ac:dyDescent="0.25">
      <c r="A224" s="15"/>
      <c r="T224" s="46"/>
      <c r="U224" s="5"/>
      <c r="V224" s="5"/>
      <c r="W224" s="5"/>
      <c r="X224" s="5"/>
      <c r="Y224" s="5"/>
      <c r="Z224" s="5"/>
      <c r="AA224" s="5"/>
      <c r="AB224" s="5"/>
      <c r="AC224" s="5"/>
      <c r="AD224" s="5"/>
      <c r="AE224" s="10"/>
    </row>
    <row r="225" spans="1:76" s="300" customFormat="1" x14ac:dyDescent="0.25">
      <c r="A225" s="294" t="s">
        <v>158</v>
      </c>
      <c r="B225" s="295"/>
      <c r="C225" s="295"/>
      <c r="D225" s="295"/>
      <c r="E225" s="295"/>
      <c r="F225" s="295"/>
      <c r="G225" s="295"/>
      <c r="H225" s="295"/>
      <c r="I225" s="295"/>
      <c r="J225" s="295"/>
      <c r="K225" s="295"/>
      <c r="L225" s="295"/>
      <c r="M225" s="295"/>
      <c r="N225" s="295"/>
      <c r="O225" s="295"/>
      <c r="P225" s="295"/>
      <c r="Q225" s="295"/>
      <c r="R225" s="295"/>
      <c r="S225" s="295"/>
      <c r="T225" s="295"/>
      <c r="U225" s="295"/>
      <c r="V225" s="295"/>
      <c r="W225" s="295"/>
      <c r="X225" s="295"/>
      <c r="Y225" s="295"/>
      <c r="Z225" s="295"/>
      <c r="AA225" s="295"/>
      <c r="AB225" s="295"/>
      <c r="AC225" s="295"/>
      <c r="AD225" s="295"/>
      <c r="AE225" s="295"/>
      <c r="AF225" s="295"/>
      <c r="AG225" s="295"/>
      <c r="AH225" s="295"/>
      <c r="AI225" s="295"/>
      <c r="AJ225" s="295"/>
      <c r="AK225" s="295"/>
      <c r="AL225" s="295"/>
      <c r="AM225" s="295"/>
      <c r="AN225" s="295"/>
      <c r="AO225" s="295"/>
      <c r="AP225" s="295"/>
      <c r="AQ225" s="295"/>
      <c r="AR225" s="295"/>
      <c r="AS225" s="295"/>
      <c r="AT225" s="295"/>
      <c r="AU225" s="295"/>
      <c r="AV225" s="295"/>
      <c r="AW225" s="295"/>
      <c r="AX225" s="295"/>
      <c r="AY225" s="295"/>
      <c r="AZ225" s="295"/>
      <c r="BC225" s="386"/>
      <c r="BD225" s="386"/>
      <c r="BE225" s="386"/>
      <c r="BF225" s="386"/>
      <c r="BI225" s="386"/>
    </row>
    <row r="226" spans="1:76" x14ac:dyDescent="0.25">
      <c r="A226" s="257" t="s">
        <v>154</v>
      </c>
      <c r="B226" s="67">
        <v>85.149600000000007</v>
      </c>
      <c r="C226" s="30">
        <v>1331.3724</v>
      </c>
      <c r="D226" s="30">
        <v>1416.5219999999999</v>
      </c>
      <c r="E226" s="30">
        <v>93.603800000000007</v>
      </c>
      <c r="F226" s="30">
        <v>1383.2097000000001</v>
      </c>
      <c r="G226" s="30">
        <v>1476.8135</v>
      </c>
      <c r="H226" s="30">
        <v>436.93619999999999</v>
      </c>
      <c r="I226" s="30">
        <v>90.779499999999999</v>
      </c>
      <c r="J226" s="30">
        <v>1349.0794000000001</v>
      </c>
      <c r="K226" s="78">
        <v>1439.8588999999999</v>
      </c>
      <c r="L226" s="78">
        <v>659.63729999999998</v>
      </c>
      <c r="M226" s="78">
        <v>87.068299999999994</v>
      </c>
      <c r="N226" s="78">
        <v>1214.3154</v>
      </c>
      <c r="O226" s="78">
        <f>N226+M226</f>
        <v>1301.3836999999999</v>
      </c>
      <c r="P226" s="78">
        <v>0</v>
      </c>
      <c r="Q226" s="78">
        <v>92.885800000000003</v>
      </c>
      <c r="R226" s="78">
        <v>1475.4998000000001</v>
      </c>
      <c r="S226" s="78">
        <v>1568.3856000000001</v>
      </c>
      <c r="T226" s="78">
        <v>727.52809999999999</v>
      </c>
      <c r="U226" s="78">
        <v>103.264</v>
      </c>
      <c r="V226" s="78">
        <v>1374.3984</v>
      </c>
      <c r="W226" s="78">
        <f>V226+U226</f>
        <v>1477.6623999999999</v>
      </c>
      <c r="X226" s="78">
        <v>648.61630000000002</v>
      </c>
      <c r="Y226" s="78">
        <v>97.275599999999997</v>
      </c>
      <c r="Z226" s="78">
        <v>1319.2497000000001</v>
      </c>
      <c r="AA226" s="78">
        <f>SUM(Y226:Z226)</f>
        <v>1416.5253</v>
      </c>
      <c r="AB226" s="78"/>
      <c r="AC226" s="78">
        <v>853.50199999999995</v>
      </c>
      <c r="AD226" s="78">
        <v>645.06029999999998</v>
      </c>
      <c r="AE226" s="78">
        <f>AD226+AC226</f>
        <v>1498.5623000000001</v>
      </c>
      <c r="AF226" s="75">
        <v>869.40290000000005</v>
      </c>
      <c r="AG226" s="75">
        <v>700.11789999999996</v>
      </c>
      <c r="AH226" s="75">
        <f>SUM(AF226:AG226)</f>
        <v>1569.5208</v>
      </c>
      <c r="AI226" s="75">
        <v>831.87929999999994</v>
      </c>
      <c r="AJ226" s="75">
        <v>641.28920000000005</v>
      </c>
      <c r="AK226" s="75">
        <f>SUM(AI226:AJ226)</f>
        <v>1473.1685</v>
      </c>
      <c r="AL226" s="75">
        <v>1191.0719999999999</v>
      </c>
      <c r="AM226" s="75">
        <v>791.97519999999997</v>
      </c>
      <c r="AN226" s="75">
        <f>SUM(AL226:AM226)</f>
        <v>1983.0472</v>
      </c>
      <c r="AO226" s="75">
        <v>1239.8530000000001</v>
      </c>
      <c r="AP226" s="75">
        <v>992.27499999999998</v>
      </c>
      <c r="AQ226" s="75">
        <f>SUM(AO226:AP226)</f>
        <v>2232.1280000000002</v>
      </c>
      <c r="AR226" s="75">
        <v>1098.3014000000001</v>
      </c>
      <c r="AS226" s="75">
        <v>646.52819999999997</v>
      </c>
      <c r="AT226" s="208">
        <f>SUM(AR226:AS226)</f>
        <v>1744.8296</v>
      </c>
      <c r="AU226" s="75">
        <v>1386.2134000000001</v>
      </c>
      <c r="AV226" s="75">
        <v>1216.2750000000001</v>
      </c>
      <c r="AW226" s="75">
        <f>SUM(AU226:AV226)</f>
        <v>2602.4884000000002</v>
      </c>
      <c r="AX226" s="75">
        <v>1449.9043999999999</v>
      </c>
      <c r="AY226" s="75">
        <v>1052.4717000000001</v>
      </c>
      <c r="AZ226" s="75">
        <f>SUM(AX226:AY226)</f>
        <v>2502.3761</v>
      </c>
      <c r="BA226" s="79">
        <v>1208.5418</v>
      </c>
      <c r="BB226" s="79">
        <v>810.30449999999996</v>
      </c>
      <c r="BC226" s="381">
        <f>SUM(BA226:BB226)</f>
        <v>2018.8462999999999</v>
      </c>
      <c r="BD226" s="381">
        <v>1118.9564</v>
      </c>
      <c r="BE226" s="381">
        <v>616.13210000000004</v>
      </c>
      <c r="BF226" s="381">
        <f>SUM(BD226:BE226)</f>
        <v>1735.0885000000001</v>
      </c>
      <c r="BG226" s="79">
        <v>1283.7172</v>
      </c>
      <c r="BH226" s="79">
        <v>842.28890000000001</v>
      </c>
      <c r="BI226" s="381">
        <f>SUM(BG226:BH226)</f>
        <v>2126.0061000000001</v>
      </c>
      <c r="BJ226" s="422">
        <v>1478.1765</v>
      </c>
      <c r="BK226" s="422">
        <v>907.86559999999997</v>
      </c>
      <c r="BL226" s="387">
        <f>SUM(BJ226:BK226)</f>
        <v>2386.0421000000001</v>
      </c>
      <c r="BM226" s="387">
        <v>1398.1391000000001</v>
      </c>
      <c r="BN226" s="387">
        <v>791.28390000000002</v>
      </c>
      <c r="BO226" s="387">
        <f>SUM(BM226:BN226)</f>
        <v>2189.4230000000002</v>
      </c>
      <c r="BP226" s="423">
        <v>1524.8924999999999</v>
      </c>
      <c r="BQ226" s="423">
        <v>984.10130000000004</v>
      </c>
      <c r="BR226" s="387">
        <f>SUM(BP226:BQ226)</f>
        <v>2508.9938000000002</v>
      </c>
      <c r="BS226" s="465">
        <v>1599.3517999999999</v>
      </c>
      <c r="BT226" s="465">
        <v>1004.146</v>
      </c>
      <c r="BU226" s="387">
        <f>SUM(BS226:BT226)</f>
        <v>2603.4978000000001</v>
      </c>
      <c r="BV226" s="465">
        <v>1642.9073000000001</v>
      </c>
      <c r="BW226" s="465">
        <v>1047.6067</v>
      </c>
      <c r="BX226" s="387">
        <f>SUM(BV226:BW226)</f>
        <v>2690.5140000000001</v>
      </c>
    </row>
    <row r="227" spans="1:76" x14ac:dyDescent="0.25">
      <c r="A227" s="257" t="s">
        <v>155</v>
      </c>
      <c r="B227" s="60">
        <v>3.6516000000000002</v>
      </c>
      <c r="C227" s="9">
        <v>0</v>
      </c>
      <c r="D227" s="60">
        <v>3.6516000000000002</v>
      </c>
      <c r="E227" s="9">
        <v>4.0909000000000004</v>
      </c>
      <c r="F227" s="9">
        <v>0</v>
      </c>
      <c r="G227" s="9">
        <v>4.0909000000000004</v>
      </c>
      <c r="H227" s="9">
        <v>0</v>
      </c>
      <c r="I227" s="9">
        <v>4.3002000000000002</v>
      </c>
      <c r="J227" s="9">
        <v>0</v>
      </c>
      <c r="K227" s="75">
        <v>4.3002000000000002</v>
      </c>
      <c r="L227" s="75">
        <v>0</v>
      </c>
      <c r="M227" s="75">
        <v>4.1779999999999999</v>
      </c>
      <c r="N227" s="75">
        <v>0</v>
      </c>
      <c r="O227" s="75">
        <f>N227+M227</f>
        <v>4.1779999999999999</v>
      </c>
      <c r="P227" s="75">
        <v>0</v>
      </c>
      <c r="Q227" s="75">
        <v>4.3766999999999996</v>
      </c>
      <c r="R227" s="75">
        <v>0</v>
      </c>
      <c r="S227" s="75">
        <v>4.3766999999999996</v>
      </c>
      <c r="T227" s="75">
        <v>0</v>
      </c>
      <c r="U227" s="75">
        <v>4.4901</v>
      </c>
      <c r="V227" s="75">
        <v>0</v>
      </c>
      <c r="W227" s="75">
        <f>V227+U227</f>
        <v>4.4901</v>
      </c>
      <c r="X227" s="75">
        <v>0</v>
      </c>
      <c r="Y227" s="75">
        <v>4.2721999999999998</v>
      </c>
      <c r="Z227" s="75">
        <v>0</v>
      </c>
      <c r="AA227" s="75">
        <f>SUM(Y227:Z227)</f>
        <v>4.2721999999999998</v>
      </c>
      <c r="AB227" s="75"/>
      <c r="AC227" s="75">
        <v>4.9721000000000002</v>
      </c>
      <c r="AD227" s="75">
        <v>0</v>
      </c>
      <c r="AE227" s="75">
        <f>AD227+AC227</f>
        <v>4.9721000000000002</v>
      </c>
      <c r="AF227" s="75">
        <v>4.7564000000000002</v>
      </c>
      <c r="AG227" s="75">
        <v>0</v>
      </c>
      <c r="AH227" s="75">
        <f>SUM(AF227:AG227)</f>
        <v>4.7564000000000002</v>
      </c>
      <c r="AI227" s="75">
        <v>4.4786999999999999</v>
      </c>
      <c r="AJ227" s="75">
        <v>0</v>
      </c>
      <c r="AK227" s="75">
        <f>SUM(AI227:AJ227)</f>
        <v>4.4786999999999999</v>
      </c>
      <c r="AL227" s="75">
        <v>5.6936999999999998</v>
      </c>
      <c r="AM227" s="75">
        <v>0</v>
      </c>
      <c r="AN227" s="75">
        <f>SUM(AL227:AM227)</f>
        <v>5.6936999999999998</v>
      </c>
      <c r="AO227" s="75">
        <v>5.2964000000000002</v>
      </c>
      <c r="AP227" s="75">
        <v>0</v>
      </c>
      <c r="AQ227" s="75">
        <f>SUM(AO227:AP227)</f>
        <v>5.2964000000000002</v>
      </c>
      <c r="AR227" s="75">
        <v>5.0090000000000003</v>
      </c>
      <c r="AS227" s="75">
        <v>0</v>
      </c>
      <c r="AT227" s="208">
        <f>SUM(AR227:AS227)</f>
        <v>5.0090000000000003</v>
      </c>
      <c r="AU227" s="75">
        <v>5.5044000000000004</v>
      </c>
      <c r="AV227" s="75">
        <v>0</v>
      </c>
      <c r="AW227" s="75">
        <f>SUM(AU227:AV227)</f>
        <v>5.5044000000000004</v>
      </c>
      <c r="AX227" s="75">
        <v>5.5044000000000004</v>
      </c>
      <c r="AY227" s="75">
        <v>0</v>
      </c>
      <c r="AZ227" s="75">
        <f>SUM(AX227:AY227)</f>
        <v>5.5044000000000004</v>
      </c>
      <c r="BA227" s="79">
        <v>5.0343</v>
      </c>
      <c r="BB227" s="79">
        <v>0</v>
      </c>
      <c r="BC227" s="381">
        <f>SUM(BA227:BB227)</f>
        <v>5.0343</v>
      </c>
      <c r="BD227" s="381">
        <v>4.5903</v>
      </c>
      <c r="BE227" s="381">
        <v>0</v>
      </c>
      <c r="BF227" s="381">
        <f>SUM(BD227:BE227)</f>
        <v>4.5903</v>
      </c>
      <c r="BG227" s="79">
        <v>5.3144</v>
      </c>
      <c r="BH227" s="79">
        <v>0</v>
      </c>
      <c r="BI227" s="381">
        <f>SUM(BG227:BH227)</f>
        <v>5.3144</v>
      </c>
      <c r="BJ227" s="422">
        <v>4.8213999999999997</v>
      </c>
      <c r="BK227" s="422">
        <v>0</v>
      </c>
      <c r="BL227" s="387">
        <f>SUM(BJ227:BK227)</f>
        <v>4.8213999999999997</v>
      </c>
      <c r="BM227" s="387">
        <v>4.7150999999999996</v>
      </c>
      <c r="BN227" s="387">
        <v>0</v>
      </c>
      <c r="BO227" s="387">
        <f>SUM(BM227:BN227)</f>
        <v>4.7150999999999996</v>
      </c>
      <c r="BP227" s="25">
        <v>5.3282999999999996</v>
      </c>
      <c r="BQ227" s="25">
        <v>0</v>
      </c>
      <c r="BR227" s="25">
        <f>SUM(BP227:BQ227)</f>
        <v>5.3282999999999996</v>
      </c>
      <c r="BS227" s="25">
        <v>5.6407999999999996</v>
      </c>
      <c r="BT227" s="25">
        <v>0</v>
      </c>
      <c r="BU227" s="25">
        <f>SUM(BS227:BT227)</f>
        <v>5.6407999999999996</v>
      </c>
      <c r="BV227" s="25">
        <v>5.8503999999999996</v>
      </c>
      <c r="BW227" s="25">
        <v>0</v>
      </c>
      <c r="BX227" s="25">
        <f>SUM(BV227:BW227)</f>
        <v>5.8503999999999996</v>
      </c>
    </row>
    <row r="228" spans="1:76" x14ac:dyDescent="0.25">
      <c r="A228" s="256" t="s">
        <v>152</v>
      </c>
      <c r="B228" s="62">
        <v>88.801199999999994</v>
      </c>
      <c r="C228" s="61">
        <v>1331.3724</v>
      </c>
      <c r="D228" s="61">
        <v>1420.1736000000001</v>
      </c>
      <c r="E228" s="61">
        <v>97.694699999999997</v>
      </c>
      <c r="F228" s="61">
        <v>1383.2097000000001</v>
      </c>
      <c r="G228" s="61">
        <v>1480.9043999999999</v>
      </c>
      <c r="H228" s="61">
        <v>436.93619999999999</v>
      </c>
      <c r="I228" s="61">
        <v>95.079700000000003</v>
      </c>
      <c r="J228" s="61">
        <v>1349.0794000000001</v>
      </c>
      <c r="K228" s="80">
        <v>1444.1591000000001</v>
      </c>
      <c r="L228" s="80">
        <v>659.63729999999998</v>
      </c>
      <c r="M228" s="80">
        <f>M227+M226</f>
        <v>91.246299999999991</v>
      </c>
      <c r="N228" s="80">
        <f>N227+N226</f>
        <v>1214.3154</v>
      </c>
      <c r="O228" s="80">
        <v>1305.5617</v>
      </c>
      <c r="P228" s="80">
        <v>0</v>
      </c>
      <c r="Q228" s="80">
        <v>97.262500000000003</v>
      </c>
      <c r="R228" s="80">
        <v>1475.4998000000001</v>
      </c>
      <c r="S228" s="80">
        <v>1572.7623000000001</v>
      </c>
      <c r="T228" s="80">
        <v>727.52809999999999</v>
      </c>
      <c r="U228" s="80">
        <v>107.75409999999999</v>
      </c>
      <c r="V228" s="80">
        <v>1374.3984</v>
      </c>
      <c r="W228" s="80">
        <v>1482.1525000000001</v>
      </c>
      <c r="X228" s="80">
        <v>648.61630000000002</v>
      </c>
      <c r="Y228" s="80">
        <f>SUM(Y226:Y227)</f>
        <v>101.5478</v>
      </c>
      <c r="Z228" s="80">
        <f>SUM(Z226:Z227)</f>
        <v>1319.2497000000001</v>
      </c>
      <c r="AA228" s="80">
        <f>SUM(AA226:AA227)</f>
        <v>1420.7975000000001</v>
      </c>
      <c r="AB228" s="80"/>
      <c r="AC228" s="80">
        <f t="shared" ref="AC228:BG228" si="277">SUM(AC226:AC227)</f>
        <v>858.47409999999991</v>
      </c>
      <c r="AD228" s="80">
        <f t="shared" si="277"/>
        <v>645.06029999999998</v>
      </c>
      <c r="AE228" s="80">
        <f t="shared" si="277"/>
        <v>1503.5344</v>
      </c>
      <c r="AF228" s="80">
        <f t="shared" si="277"/>
        <v>874.15930000000003</v>
      </c>
      <c r="AG228" s="80">
        <f t="shared" si="277"/>
        <v>700.11789999999996</v>
      </c>
      <c r="AH228" s="80">
        <f t="shared" si="277"/>
        <v>1574.2772</v>
      </c>
      <c r="AI228" s="80">
        <f>SUM(AI226:AI227)</f>
        <v>836.35799999999995</v>
      </c>
      <c r="AJ228" s="80">
        <f>SUM(AJ226:AJ227)</f>
        <v>641.28920000000005</v>
      </c>
      <c r="AK228" s="80">
        <f>SUM(AK226:AK227)</f>
        <v>1477.6471999999999</v>
      </c>
      <c r="AL228" s="80">
        <f t="shared" si="277"/>
        <v>1196.7656999999999</v>
      </c>
      <c r="AM228" s="80">
        <f t="shared" si="277"/>
        <v>791.97519999999997</v>
      </c>
      <c r="AN228" s="80">
        <f t="shared" si="277"/>
        <v>1988.7409</v>
      </c>
      <c r="AO228" s="80">
        <f t="shared" si="277"/>
        <v>1245.1494</v>
      </c>
      <c r="AP228" s="80">
        <f t="shared" si="277"/>
        <v>992.27499999999998</v>
      </c>
      <c r="AQ228" s="80">
        <f>SUM(AQ226:AQ227)</f>
        <v>2237.4244000000003</v>
      </c>
      <c r="AR228" s="80">
        <f t="shared" ref="AR228:AT228" si="278">SUM(AR226:AR227)</f>
        <v>1103.3104000000001</v>
      </c>
      <c r="AS228" s="80">
        <f t="shared" si="278"/>
        <v>646.52819999999997</v>
      </c>
      <c r="AT228" s="80">
        <f t="shared" si="278"/>
        <v>1749.8386</v>
      </c>
      <c r="AU228" s="80">
        <f t="shared" si="277"/>
        <v>1391.7178000000001</v>
      </c>
      <c r="AV228" s="80">
        <f t="shared" si="277"/>
        <v>1216.2750000000001</v>
      </c>
      <c r="AW228" s="80">
        <f>SUM(AW226:AW227)</f>
        <v>2607.9928</v>
      </c>
      <c r="AX228" s="80">
        <f t="shared" si="277"/>
        <v>1455.4087999999999</v>
      </c>
      <c r="AY228" s="80">
        <f t="shared" si="277"/>
        <v>1052.4717000000001</v>
      </c>
      <c r="AZ228" s="80">
        <f>SUM(AZ226:AZ227)</f>
        <v>2507.8804999999998</v>
      </c>
      <c r="BA228" s="80">
        <f t="shared" si="277"/>
        <v>1213.5761</v>
      </c>
      <c r="BB228" s="80">
        <f t="shared" si="277"/>
        <v>810.30449999999996</v>
      </c>
      <c r="BC228" s="80">
        <f>SUM(BC226:BC227)</f>
        <v>2023.8806</v>
      </c>
      <c r="BD228" s="80">
        <f t="shared" si="277"/>
        <v>1123.5467000000001</v>
      </c>
      <c r="BE228" s="80">
        <f t="shared" si="277"/>
        <v>616.13210000000004</v>
      </c>
      <c r="BF228" s="80">
        <f t="shared" si="277"/>
        <v>1739.6788000000001</v>
      </c>
      <c r="BG228" s="80">
        <f t="shared" si="277"/>
        <v>1289.0316</v>
      </c>
      <c r="BH228" s="80">
        <f t="shared" ref="BH228" si="279">SUM(BH226:BH227)</f>
        <v>842.28890000000001</v>
      </c>
      <c r="BI228" s="80">
        <f>SUM(BG228:BH228)</f>
        <v>2131.3204999999998</v>
      </c>
      <c r="BJ228" s="80">
        <f t="shared" ref="BJ228:BX228" si="280">SUM(BJ226:BJ227)</f>
        <v>1482.9979000000001</v>
      </c>
      <c r="BK228" s="80">
        <f t="shared" si="280"/>
        <v>907.86559999999997</v>
      </c>
      <c r="BL228" s="80">
        <f t="shared" si="280"/>
        <v>2390.8634999999999</v>
      </c>
      <c r="BM228" s="80">
        <f t="shared" si="280"/>
        <v>1402.8542</v>
      </c>
      <c r="BN228" s="80">
        <f t="shared" si="280"/>
        <v>791.28390000000002</v>
      </c>
      <c r="BO228" s="80">
        <f t="shared" si="280"/>
        <v>2194.1381000000001</v>
      </c>
      <c r="BP228" s="80">
        <f t="shared" si="280"/>
        <v>1530.2207999999998</v>
      </c>
      <c r="BQ228" s="80">
        <f t="shared" si="280"/>
        <v>984.10130000000004</v>
      </c>
      <c r="BR228" s="80">
        <f t="shared" si="280"/>
        <v>2514.3221000000003</v>
      </c>
      <c r="BS228" s="80">
        <f t="shared" si="280"/>
        <v>1604.9925999999998</v>
      </c>
      <c r="BT228" s="80">
        <f t="shared" si="280"/>
        <v>1004.146</v>
      </c>
      <c r="BU228" s="80">
        <f t="shared" si="280"/>
        <v>2609.1386000000002</v>
      </c>
      <c r="BV228" s="80">
        <f t="shared" si="280"/>
        <v>1648.7577000000001</v>
      </c>
      <c r="BW228" s="80">
        <f t="shared" si="280"/>
        <v>1047.6067</v>
      </c>
      <c r="BX228" s="80">
        <f t="shared" si="280"/>
        <v>2696.3643999999999</v>
      </c>
    </row>
    <row r="229" spans="1:76" x14ac:dyDescent="0.25">
      <c r="A229" s="252" t="s">
        <v>156</v>
      </c>
      <c r="B229" s="64">
        <v>88.801199999999994</v>
      </c>
      <c r="C229" s="63">
        <v>1331.3724</v>
      </c>
      <c r="D229" s="63">
        <v>1420.1736000000001</v>
      </c>
      <c r="E229" s="63">
        <v>97.694800000000001</v>
      </c>
      <c r="F229" s="63">
        <v>1383.2121</v>
      </c>
      <c r="G229" s="63">
        <v>1480.9069</v>
      </c>
      <c r="H229" s="63">
        <v>436.93729999999999</v>
      </c>
      <c r="I229" s="63">
        <v>95.079800000000006</v>
      </c>
      <c r="J229" s="63">
        <v>1349.117</v>
      </c>
      <c r="K229" s="86">
        <v>1444.1967999999999</v>
      </c>
      <c r="L229" s="86">
        <v>659.64170000000001</v>
      </c>
      <c r="M229" s="86">
        <v>91.246300000000005</v>
      </c>
      <c r="N229" s="86">
        <v>1214.3526999999999</v>
      </c>
      <c r="O229" s="86">
        <f>N229+M229</f>
        <v>1305.5989999999999</v>
      </c>
      <c r="P229" s="113">
        <v>0</v>
      </c>
      <c r="Q229" s="86">
        <v>97.262600000000006</v>
      </c>
      <c r="R229" s="86">
        <v>1475.502</v>
      </c>
      <c r="S229" s="86">
        <v>1572.7646</v>
      </c>
      <c r="T229" s="86">
        <v>727.52949999999998</v>
      </c>
      <c r="U229" s="86">
        <v>107.7542</v>
      </c>
      <c r="V229" s="86">
        <v>1374.4158</v>
      </c>
      <c r="W229" s="86">
        <f>V229+U229</f>
        <v>1482.17</v>
      </c>
      <c r="X229" s="86">
        <v>648.62450000000001</v>
      </c>
      <c r="Y229" s="86">
        <v>101.5478</v>
      </c>
      <c r="Z229" s="86">
        <v>1319.2669000000001</v>
      </c>
      <c r="AA229" s="86">
        <f>SUM(Y229:Z229)</f>
        <v>1420.8147000000001</v>
      </c>
      <c r="AB229" s="86"/>
      <c r="AC229" s="86">
        <v>858.47500000000002</v>
      </c>
      <c r="AD229" s="86">
        <v>645.06169999999997</v>
      </c>
      <c r="AE229" s="86">
        <f>AD229+AC229</f>
        <v>1503.5367000000001</v>
      </c>
      <c r="AF229" s="86">
        <v>874.25789999999995</v>
      </c>
      <c r="AG229" s="86">
        <v>700.2364</v>
      </c>
      <c r="AH229" s="86">
        <f>SUM(AF229:AG229)</f>
        <v>1574.4942999999998</v>
      </c>
      <c r="AI229" s="86">
        <v>836.45640000000003</v>
      </c>
      <c r="AJ229" s="86">
        <v>641.40750000000003</v>
      </c>
      <c r="AK229" s="86">
        <f>SUM(AI229:AJ229)</f>
        <v>1477.8639000000001</v>
      </c>
      <c r="AL229" s="86">
        <v>1196.7665999999999</v>
      </c>
      <c r="AM229" s="86">
        <v>791.97659999999996</v>
      </c>
      <c r="AN229" s="86">
        <f>SUM(AL229:AM229)</f>
        <v>1988.7431999999999</v>
      </c>
      <c r="AO229" s="86">
        <v>1245.3293000000001</v>
      </c>
      <c r="AP229" s="86">
        <v>992.54480000000001</v>
      </c>
      <c r="AQ229" s="86">
        <f>SUM(AO229:AP229)</f>
        <v>2237.8741</v>
      </c>
      <c r="AR229" s="86">
        <f>SUM(AR228)</f>
        <v>1103.3104000000001</v>
      </c>
      <c r="AS229" s="86">
        <f>SUM(AS228)</f>
        <v>646.52819999999997</v>
      </c>
      <c r="AT229" s="86">
        <f>SUM(AR229:AS229)</f>
        <v>1749.8386</v>
      </c>
      <c r="AU229" s="86">
        <v>1391.7186999999999</v>
      </c>
      <c r="AV229" s="86">
        <v>1216.2764</v>
      </c>
      <c r="AW229" s="86">
        <f>SUM(AU229:AV229)</f>
        <v>2607.9951000000001</v>
      </c>
      <c r="AX229" s="86">
        <v>1455.4096999999999</v>
      </c>
      <c r="AY229" s="86">
        <v>1052.4730999999999</v>
      </c>
      <c r="AZ229" s="86">
        <f>SUM(AX229:AY229)</f>
        <v>2507.8827999999999</v>
      </c>
      <c r="BA229" s="86">
        <f>SUM(BA228)</f>
        <v>1213.5761</v>
      </c>
      <c r="BB229" s="86">
        <f>SUM(BB228)</f>
        <v>810.30449999999996</v>
      </c>
      <c r="BC229" s="86">
        <f>SUM(BA229:BB229)</f>
        <v>2023.8806</v>
      </c>
      <c r="BD229" s="86">
        <f t="shared" ref="BD229:BF229" si="281">SUM(BD228)</f>
        <v>1123.5467000000001</v>
      </c>
      <c r="BE229" s="86">
        <f t="shared" si="281"/>
        <v>616.13210000000004</v>
      </c>
      <c r="BF229" s="86">
        <f t="shared" si="281"/>
        <v>1739.6788000000001</v>
      </c>
      <c r="BG229" s="86">
        <f>SUM(BG228)</f>
        <v>1289.0316</v>
      </c>
      <c r="BH229" s="86">
        <f>SUM(BH228)</f>
        <v>842.28890000000001</v>
      </c>
      <c r="BI229" s="86">
        <f>SUM(BI228)</f>
        <v>2131.3204999999998</v>
      </c>
      <c r="BJ229" s="86">
        <f t="shared" ref="BJ229:BX229" si="282">SUM(BJ228)</f>
        <v>1482.9979000000001</v>
      </c>
      <c r="BK229" s="86">
        <f t="shared" si="282"/>
        <v>907.86559999999997</v>
      </c>
      <c r="BL229" s="86">
        <f t="shared" si="282"/>
        <v>2390.8634999999999</v>
      </c>
      <c r="BM229" s="86">
        <f t="shared" si="282"/>
        <v>1402.8542</v>
      </c>
      <c r="BN229" s="86">
        <f t="shared" si="282"/>
        <v>791.28390000000002</v>
      </c>
      <c r="BO229" s="86">
        <f t="shared" si="282"/>
        <v>2194.1381000000001</v>
      </c>
      <c r="BP229" s="86">
        <f t="shared" si="282"/>
        <v>1530.2207999999998</v>
      </c>
      <c r="BQ229" s="86">
        <f t="shared" si="282"/>
        <v>984.10130000000004</v>
      </c>
      <c r="BR229" s="86">
        <f t="shared" si="282"/>
        <v>2514.3221000000003</v>
      </c>
      <c r="BS229" s="86">
        <f t="shared" si="282"/>
        <v>1604.9925999999998</v>
      </c>
      <c r="BT229" s="86">
        <f t="shared" si="282"/>
        <v>1004.146</v>
      </c>
      <c r="BU229" s="86">
        <f t="shared" si="282"/>
        <v>2609.1386000000002</v>
      </c>
      <c r="BV229" s="86">
        <f t="shared" si="282"/>
        <v>1648.7577000000001</v>
      </c>
      <c r="BW229" s="86">
        <f t="shared" si="282"/>
        <v>1047.6067</v>
      </c>
      <c r="BX229" s="86">
        <f t="shared" si="282"/>
        <v>2696.3643999999999</v>
      </c>
    </row>
    <row r="230" spans="1:76" x14ac:dyDescent="0.25">
      <c r="A230" s="15"/>
    </row>
    <row r="231" spans="1:76" x14ac:dyDescent="0.25">
      <c r="A231" s="27"/>
    </row>
    <row r="232" spans="1:76" x14ac:dyDescent="0.25">
      <c r="A232" s="461"/>
      <c r="BL232" s="25" t="s">
        <v>344</v>
      </c>
    </row>
    <row r="233" spans="1:76" x14ac:dyDescent="0.25">
      <c r="A233" s="28"/>
    </row>
    <row r="234" spans="1:76" x14ac:dyDescent="0.25">
      <c r="A234" s="29"/>
    </row>
    <row r="235" spans="1:76" x14ac:dyDescent="0.25">
      <c r="A235" s="15"/>
    </row>
    <row r="236" spans="1:76" x14ac:dyDescent="0.25">
      <c r="A236" s="15"/>
    </row>
    <row r="237" spans="1:76" x14ac:dyDescent="0.25">
      <c r="A237" s="15"/>
    </row>
    <row r="238" spans="1:76" x14ac:dyDescent="0.25">
      <c r="A238" s="15"/>
    </row>
    <row r="239" spans="1:76" x14ac:dyDescent="0.25">
      <c r="A239" s="15"/>
    </row>
    <row r="240" spans="1:76" x14ac:dyDescent="0.25">
      <c r="A240" s="15"/>
    </row>
    <row r="241" spans="1:61" x14ac:dyDescent="0.25">
      <c r="A241" s="15"/>
    </row>
    <row r="242" spans="1:61" x14ac:dyDescent="0.25">
      <c r="A242" s="1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T242" s="25"/>
      <c r="BC242" s="25"/>
      <c r="BD242" s="25"/>
      <c r="BE242" s="25"/>
      <c r="BF242" s="25"/>
      <c r="BI242" s="25"/>
    </row>
    <row r="243" spans="1:61" x14ac:dyDescent="0.25">
      <c r="A243" s="1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T243" s="25"/>
      <c r="BC243" s="25"/>
      <c r="BD243" s="25"/>
      <c r="BE243" s="25"/>
      <c r="BF243" s="25"/>
      <c r="BI243" s="25"/>
    </row>
    <row r="244" spans="1:61" x14ac:dyDescent="0.25">
      <c r="A244" s="1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T244" s="25"/>
      <c r="BC244" s="25"/>
      <c r="BD244" s="25"/>
      <c r="BE244" s="25"/>
      <c r="BF244" s="25"/>
      <c r="BI244" s="25"/>
    </row>
    <row r="245" spans="1:61" x14ac:dyDescent="0.25">
      <c r="A245" s="1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T245" s="25"/>
      <c r="BC245" s="25"/>
      <c r="BD245" s="25"/>
      <c r="BE245" s="25"/>
      <c r="BF245" s="25"/>
      <c r="BI245" s="25"/>
    </row>
    <row r="246" spans="1:61" x14ac:dyDescent="0.25">
      <c r="A246" s="1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T246" s="25"/>
      <c r="BC246" s="25"/>
      <c r="BD246" s="25"/>
      <c r="BE246" s="25"/>
      <c r="BF246" s="25"/>
      <c r="BI246" s="25"/>
    </row>
    <row r="247" spans="1:61" x14ac:dyDescent="0.25">
      <c r="A247" s="1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T247" s="25"/>
      <c r="BC247" s="25"/>
      <c r="BD247" s="25"/>
      <c r="BE247" s="25"/>
      <c r="BF247" s="25"/>
      <c r="BI247" s="25"/>
    </row>
    <row r="248" spans="1:61" x14ac:dyDescent="0.25">
      <c r="A248" s="1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T248" s="25"/>
      <c r="BC248" s="25"/>
      <c r="BD248" s="25"/>
      <c r="BE248" s="25"/>
      <c r="BF248" s="25"/>
      <c r="BI248" s="25"/>
    </row>
    <row r="249" spans="1:61" x14ac:dyDescent="0.25">
      <c r="A249" s="1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T249" s="25"/>
      <c r="BC249" s="25"/>
      <c r="BD249" s="25"/>
      <c r="BE249" s="25"/>
      <c r="BF249" s="25"/>
      <c r="BI249" s="25"/>
    </row>
    <row r="250" spans="1:61" x14ac:dyDescent="0.25">
      <c r="A250" s="1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T250" s="25"/>
      <c r="BC250" s="25"/>
      <c r="BD250" s="25"/>
      <c r="BE250" s="25"/>
      <c r="BF250" s="25"/>
      <c r="BI250" s="25"/>
    </row>
    <row r="251" spans="1:61" x14ac:dyDescent="0.25">
      <c r="A251" s="1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T251" s="25"/>
      <c r="BC251" s="25"/>
      <c r="BD251" s="25"/>
      <c r="BE251" s="25"/>
      <c r="BF251" s="25"/>
      <c r="BI251" s="25"/>
    </row>
    <row r="252" spans="1:61" x14ac:dyDescent="0.25">
      <c r="A252" s="1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T252" s="25"/>
      <c r="BC252" s="25"/>
      <c r="BD252" s="25"/>
      <c r="BE252" s="25"/>
      <c r="BF252" s="25"/>
      <c r="BI252" s="25"/>
    </row>
    <row r="253" spans="1:61" x14ac:dyDescent="0.25">
      <c r="A253" s="1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T253" s="25"/>
      <c r="BC253" s="25"/>
      <c r="BD253" s="25"/>
      <c r="BE253" s="25"/>
      <c r="BF253" s="25"/>
      <c r="BI253" s="25"/>
    </row>
    <row r="254" spans="1:61" x14ac:dyDescent="0.25">
      <c r="A254" s="1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T254" s="25"/>
      <c r="BC254" s="25"/>
      <c r="BD254" s="25"/>
      <c r="BE254" s="25"/>
      <c r="BF254" s="25"/>
      <c r="BI254" s="25"/>
    </row>
    <row r="255" spans="1:61" x14ac:dyDescent="0.25">
      <c r="A255" s="1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T255" s="25"/>
      <c r="BC255" s="25"/>
      <c r="BD255" s="25"/>
      <c r="BE255" s="25"/>
      <c r="BF255" s="25"/>
      <c r="BI255" s="25"/>
    </row>
  </sheetData>
  <mergeCells count="23">
    <mergeCell ref="BS1:BU1"/>
    <mergeCell ref="BV1:BX1"/>
    <mergeCell ref="BJ1:BL1"/>
    <mergeCell ref="BP1:BR1"/>
    <mergeCell ref="AR1:AT1"/>
    <mergeCell ref="BA1:BC1"/>
    <mergeCell ref="BG1:BI1"/>
    <mergeCell ref="AX1:AZ1"/>
    <mergeCell ref="BD1:BF1"/>
    <mergeCell ref="BM1:BO1"/>
    <mergeCell ref="AC1:AE1"/>
    <mergeCell ref="AI1:AK1"/>
    <mergeCell ref="AO1:AQ1"/>
    <mergeCell ref="AU1:AW1"/>
    <mergeCell ref="AF1:AH1"/>
    <mergeCell ref="AL1:AN1"/>
    <mergeCell ref="B1:D1"/>
    <mergeCell ref="M1:P1"/>
    <mergeCell ref="Q1:T1"/>
    <mergeCell ref="I1:L1"/>
    <mergeCell ref="Y1:AB1"/>
    <mergeCell ref="E1:H1"/>
    <mergeCell ref="U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87"/>
  <sheetViews>
    <sheetView tabSelected="1" zoomScale="85" zoomScaleNormal="85" workbookViewId="0">
      <pane xSplit="9" ySplit="2" topLeftCell="J3" activePane="bottomRight" state="frozen"/>
      <selection pane="topRight" activeCell="J1" sqref="J1"/>
      <selection pane="bottomLeft" activeCell="A3" sqref="A3"/>
      <selection pane="bottomRight" activeCell="BS90" sqref="BS90"/>
    </sheetView>
  </sheetViews>
  <sheetFormatPr defaultRowHeight="18.75" x14ac:dyDescent="0.25"/>
  <cols>
    <col min="1" max="1" width="67.42578125" style="139" bestFit="1" customWidth="1"/>
    <col min="2" max="9" width="9.140625" style="139" hidden="1" customWidth="1"/>
    <col min="10" max="10" width="2.140625" style="139" bestFit="1" customWidth="1"/>
    <col min="11" max="11" width="5.42578125" style="139" bestFit="1" customWidth="1"/>
    <col min="12" max="12" width="4.140625" style="139" bestFit="1" customWidth="1"/>
    <col min="13" max="13" width="4.5703125" style="154" bestFit="1" customWidth="1"/>
    <col min="14" max="14" width="9" style="154" bestFit="1" customWidth="1"/>
    <col min="15" max="15" width="9" style="155" bestFit="1" customWidth="1"/>
    <col min="16" max="17" width="4.5703125" style="154" bestFit="1" customWidth="1"/>
    <col min="18" max="18" width="9" style="154" bestFit="1" customWidth="1"/>
    <col min="19" max="19" width="9" style="155" bestFit="1" customWidth="1"/>
    <col min="20" max="20" width="8" style="154" bestFit="1" customWidth="1"/>
    <col min="21" max="21" width="4.5703125" style="154" bestFit="1" customWidth="1"/>
    <col min="22" max="22" width="9" style="154" bestFit="1" customWidth="1"/>
    <col min="23" max="23" width="9" style="155" bestFit="1" customWidth="1"/>
    <col min="24" max="24" width="8" style="154" bestFit="1" customWidth="1"/>
    <col min="25" max="25" width="4.5703125" style="154" bestFit="1" customWidth="1"/>
    <col min="26" max="27" width="9" style="154" bestFit="1" customWidth="1"/>
    <col min="28" max="28" width="4.140625" style="154" bestFit="1" customWidth="1"/>
    <col min="29" max="30" width="9" style="154" bestFit="1" customWidth="1"/>
    <col min="31" max="31" width="9" style="227" bestFit="1" customWidth="1"/>
    <col min="32" max="32" width="9" style="228" bestFit="1" customWidth="1"/>
    <col min="33" max="33" width="11.7109375" style="228" bestFit="1" customWidth="1"/>
    <col min="34" max="34" width="9" style="228" bestFit="1" customWidth="1"/>
    <col min="35" max="35" width="9.140625" style="228"/>
    <col min="36" max="36" width="9.85546875" style="228" bestFit="1" customWidth="1"/>
    <col min="37" max="38" width="9.140625" style="228"/>
    <col min="39" max="39" width="9.85546875" style="228" bestFit="1" customWidth="1"/>
    <col min="40" max="41" width="9.140625" style="228"/>
    <col min="42" max="42" width="9.85546875" style="228" bestFit="1" customWidth="1"/>
    <col min="43" max="47" width="9.140625" style="228"/>
    <col min="48" max="48" width="9.85546875" style="228" bestFit="1" customWidth="1"/>
    <col min="49" max="50" width="9.140625" style="228"/>
    <col min="51" max="51" width="9.85546875" style="228" bestFit="1" customWidth="1"/>
    <col min="52" max="52" width="9.140625" style="228"/>
    <col min="53" max="54" width="9.140625" style="139"/>
    <col min="55" max="58" width="9.140625" style="150"/>
    <col min="59" max="60" width="9.85546875" style="139" bestFit="1" customWidth="1"/>
    <col min="61" max="61" width="9.85546875" style="150" bestFit="1" customWidth="1"/>
    <col min="62" max="63" width="10.5703125" style="154" bestFit="1" customWidth="1"/>
    <col min="64" max="64" width="12" style="154" bestFit="1" customWidth="1"/>
    <col min="65" max="67" width="12" style="154" customWidth="1"/>
    <col min="68" max="68" width="12" style="154" bestFit="1" customWidth="1"/>
    <col min="69" max="69" width="10.5703125" style="154" bestFit="1" customWidth="1"/>
    <col min="70" max="70" width="12" style="154" bestFit="1" customWidth="1"/>
    <col min="71" max="76" width="9.140625" style="154"/>
    <col min="77" max="16384" width="9.140625" style="139"/>
  </cols>
  <sheetData>
    <row r="1" spans="1:76" ht="27" customHeight="1" x14ac:dyDescent="0.25">
      <c r="A1" s="2" t="s">
        <v>159</v>
      </c>
      <c r="B1" s="524" t="s">
        <v>183</v>
      </c>
      <c r="C1" s="524"/>
      <c r="D1" s="524"/>
      <c r="E1" s="524" t="s">
        <v>172</v>
      </c>
      <c r="F1" s="524"/>
      <c r="G1" s="524"/>
      <c r="H1" s="524"/>
      <c r="I1" s="524" t="s">
        <v>173</v>
      </c>
      <c r="J1" s="524"/>
      <c r="K1" s="524"/>
      <c r="L1" s="524"/>
      <c r="M1" s="525" t="s">
        <v>174</v>
      </c>
      <c r="N1" s="525"/>
      <c r="O1" s="525"/>
      <c r="P1" s="525"/>
      <c r="Q1" s="525" t="s">
        <v>184</v>
      </c>
      <c r="R1" s="525"/>
      <c r="S1" s="525"/>
      <c r="T1" s="525"/>
      <c r="U1" s="525" t="s">
        <v>185</v>
      </c>
      <c r="V1" s="525"/>
      <c r="W1" s="525"/>
      <c r="X1" s="525"/>
      <c r="Y1" s="512" t="s">
        <v>253</v>
      </c>
      <c r="Z1" s="513"/>
      <c r="AA1" s="513"/>
      <c r="AB1" s="514"/>
      <c r="AC1" s="525" t="s">
        <v>177</v>
      </c>
      <c r="AD1" s="525"/>
      <c r="AE1" s="525"/>
      <c r="AF1" s="198"/>
      <c r="AG1" s="198" t="s">
        <v>254</v>
      </c>
      <c r="AH1" s="198"/>
      <c r="AI1" s="515" t="s">
        <v>311</v>
      </c>
      <c r="AJ1" s="516"/>
      <c r="AK1" s="517"/>
      <c r="AL1" s="515" t="s">
        <v>256</v>
      </c>
      <c r="AM1" s="516"/>
      <c r="AN1" s="517"/>
      <c r="AO1" s="515" t="s">
        <v>310</v>
      </c>
      <c r="AP1" s="516"/>
      <c r="AQ1" s="517"/>
      <c r="AR1" s="515" t="s">
        <v>322</v>
      </c>
      <c r="AS1" s="516"/>
      <c r="AT1" s="517"/>
      <c r="AU1" s="518" t="s">
        <v>318</v>
      </c>
      <c r="AV1" s="519"/>
      <c r="AW1" s="520"/>
      <c r="AX1" s="518" t="s">
        <v>319</v>
      </c>
      <c r="AY1" s="519"/>
      <c r="AZ1" s="520"/>
      <c r="BA1" s="518" t="s">
        <v>323</v>
      </c>
      <c r="BB1" s="519"/>
      <c r="BC1" s="520"/>
      <c r="BD1" s="518" t="s">
        <v>330</v>
      </c>
      <c r="BE1" s="519"/>
      <c r="BF1" s="520"/>
      <c r="BG1" s="518" t="s">
        <v>324</v>
      </c>
      <c r="BH1" s="519"/>
      <c r="BI1" s="520"/>
      <c r="BJ1" s="518" t="s">
        <v>332</v>
      </c>
      <c r="BK1" s="519"/>
      <c r="BL1" s="520"/>
      <c r="BM1" s="518" t="s">
        <v>341</v>
      </c>
      <c r="BN1" s="519"/>
      <c r="BO1" s="520"/>
      <c r="BP1" s="518" t="s">
        <v>331</v>
      </c>
      <c r="BQ1" s="519"/>
      <c r="BR1" s="520"/>
      <c r="BS1" s="518" t="s">
        <v>342</v>
      </c>
      <c r="BT1" s="519"/>
      <c r="BU1" s="520"/>
      <c r="BV1" s="518" t="s">
        <v>343</v>
      </c>
      <c r="BW1" s="519"/>
      <c r="BX1" s="520"/>
    </row>
    <row r="2" spans="1:76" x14ac:dyDescent="0.25">
      <c r="A2" s="1"/>
      <c r="B2" s="140" t="s">
        <v>179</v>
      </c>
      <c r="C2" s="140" t="s">
        <v>180</v>
      </c>
      <c r="D2" s="140" t="s">
        <v>181</v>
      </c>
      <c r="E2" s="140" t="s">
        <v>179</v>
      </c>
      <c r="F2" s="140" t="s">
        <v>180</v>
      </c>
      <c r="G2" s="140" t="s">
        <v>181</v>
      </c>
      <c r="H2" s="140" t="s">
        <v>182</v>
      </c>
      <c r="I2" s="140" t="s">
        <v>179</v>
      </c>
      <c r="J2" s="140" t="s">
        <v>180</v>
      </c>
      <c r="K2" s="140" t="s">
        <v>181</v>
      </c>
      <c r="L2" s="141" t="s">
        <v>182</v>
      </c>
      <c r="M2" s="142" t="s">
        <v>179</v>
      </c>
      <c r="N2" s="142" t="s">
        <v>180</v>
      </c>
      <c r="O2" s="142" t="s">
        <v>181</v>
      </c>
      <c r="P2" s="142" t="s">
        <v>182</v>
      </c>
      <c r="Q2" s="142" t="s">
        <v>179</v>
      </c>
      <c r="R2" s="142" t="s">
        <v>180</v>
      </c>
      <c r="S2" s="142" t="s">
        <v>181</v>
      </c>
      <c r="T2" s="142" t="s">
        <v>182</v>
      </c>
      <c r="U2" s="142" t="s">
        <v>179</v>
      </c>
      <c r="V2" s="142" t="s">
        <v>180</v>
      </c>
      <c r="W2" s="142" t="s">
        <v>181</v>
      </c>
      <c r="X2" s="142" t="s">
        <v>182</v>
      </c>
      <c r="Y2" s="36" t="s">
        <v>179</v>
      </c>
      <c r="Z2" s="195" t="s">
        <v>180</v>
      </c>
      <c r="AA2" s="196" t="s">
        <v>181</v>
      </c>
      <c r="AB2" s="196" t="s">
        <v>182</v>
      </c>
      <c r="AC2" s="142" t="s">
        <v>186</v>
      </c>
      <c r="AD2" s="142" t="s">
        <v>187</v>
      </c>
      <c r="AE2" s="142" t="s">
        <v>181</v>
      </c>
      <c r="AF2" s="198" t="s">
        <v>186</v>
      </c>
      <c r="AG2" s="198" t="s">
        <v>187</v>
      </c>
      <c r="AH2" s="198" t="s">
        <v>181</v>
      </c>
      <c r="AI2" s="281" t="s">
        <v>186</v>
      </c>
      <c r="AJ2" s="281" t="s">
        <v>187</v>
      </c>
      <c r="AK2" s="281" t="s">
        <v>181</v>
      </c>
      <c r="AL2" s="198" t="s">
        <v>186</v>
      </c>
      <c r="AM2" s="198" t="s">
        <v>187</v>
      </c>
      <c r="AN2" s="198" t="s">
        <v>181</v>
      </c>
      <c r="AO2" s="281" t="s">
        <v>186</v>
      </c>
      <c r="AP2" s="281" t="s">
        <v>187</v>
      </c>
      <c r="AQ2" s="281" t="s">
        <v>181</v>
      </c>
      <c r="AR2" s="285" t="s">
        <v>186</v>
      </c>
      <c r="AS2" s="285" t="s">
        <v>187</v>
      </c>
      <c r="AT2" s="285" t="s">
        <v>181</v>
      </c>
      <c r="AU2" s="281" t="s">
        <v>186</v>
      </c>
      <c r="AV2" s="281" t="s">
        <v>187</v>
      </c>
      <c r="AW2" s="281" t="s">
        <v>181</v>
      </c>
      <c r="AX2" s="315" t="s">
        <v>186</v>
      </c>
      <c r="AY2" s="315" t="s">
        <v>187</v>
      </c>
      <c r="AZ2" s="315" t="s">
        <v>181</v>
      </c>
      <c r="BA2" s="285" t="s">
        <v>186</v>
      </c>
      <c r="BB2" s="285" t="s">
        <v>187</v>
      </c>
      <c r="BC2" s="285" t="s">
        <v>181</v>
      </c>
      <c r="BD2" s="285" t="s">
        <v>186</v>
      </c>
      <c r="BE2" s="285" t="s">
        <v>187</v>
      </c>
      <c r="BF2" s="285" t="s">
        <v>181</v>
      </c>
      <c r="BG2" s="285" t="s">
        <v>186</v>
      </c>
      <c r="BH2" s="285" t="s">
        <v>187</v>
      </c>
      <c r="BI2" s="285" t="s">
        <v>181</v>
      </c>
      <c r="BJ2" s="285" t="s">
        <v>186</v>
      </c>
      <c r="BK2" s="285" t="s">
        <v>187</v>
      </c>
      <c r="BL2" s="285" t="s">
        <v>181</v>
      </c>
      <c r="BM2" s="285" t="s">
        <v>186</v>
      </c>
      <c r="BN2" s="285" t="s">
        <v>187</v>
      </c>
      <c r="BO2" s="285" t="s">
        <v>181</v>
      </c>
      <c r="BP2" s="285" t="s">
        <v>186</v>
      </c>
      <c r="BQ2" s="285" t="s">
        <v>187</v>
      </c>
      <c r="BR2" s="285" t="s">
        <v>181</v>
      </c>
      <c r="BS2" s="285" t="s">
        <v>186</v>
      </c>
      <c r="BT2" s="285" t="s">
        <v>187</v>
      </c>
      <c r="BU2" s="285" t="s">
        <v>181</v>
      </c>
      <c r="BV2" s="285" t="s">
        <v>186</v>
      </c>
      <c r="BW2" s="285" t="s">
        <v>187</v>
      </c>
      <c r="BX2" s="285" t="s">
        <v>181</v>
      </c>
    </row>
    <row r="3" spans="1:76" s="303" customFormat="1" x14ac:dyDescent="0.25">
      <c r="A3" s="301" t="s">
        <v>268</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302"/>
      <c r="AV3" s="302"/>
      <c r="AW3" s="302"/>
      <c r="AX3" s="302"/>
      <c r="AY3" s="302"/>
      <c r="AZ3" s="302"/>
      <c r="BJ3" s="490"/>
      <c r="BK3" s="490"/>
      <c r="BL3" s="490"/>
      <c r="BM3" s="490"/>
      <c r="BN3" s="490"/>
      <c r="BO3" s="490"/>
      <c r="BP3" s="490"/>
      <c r="BQ3" s="490"/>
      <c r="BR3" s="490"/>
      <c r="BS3" s="490"/>
      <c r="BT3" s="490"/>
      <c r="BU3" s="490"/>
      <c r="BV3" s="490"/>
      <c r="BW3" s="490"/>
      <c r="BX3" s="490"/>
    </row>
    <row r="4" spans="1:76" x14ac:dyDescent="0.25">
      <c r="A4" s="218" t="s">
        <v>262</v>
      </c>
      <c r="M4" s="144"/>
      <c r="N4" s="144"/>
      <c r="O4" s="145"/>
      <c r="P4" s="144"/>
      <c r="Q4" s="144"/>
      <c r="R4" s="144"/>
      <c r="S4" s="145"/>
      <c r="T4" s="144"/>
      <c r="U4" s="144"/>
      <c r="V4" s="144"/>
      <c r="W4" s="145"/>
      <c r="X4" s="144"/>
      <c r="Y4" s="144"/>
      <c r="Z4" s="144"/>
      <c r="AA4" s="144"/>
      <c r="AB4" s="144"/>
      <c r="AC4" s="144"/>
      <c r="AD4" s="144"/>
      <c r="AE4" s="145"/>
      <c r="AF4" s="148"/>
      <c r="AG4" s="148"/>
      <c r="AH4" s="148"/>
      <c r="AI4" s="148"/>
      <c r="AJ4" s="148"/>
      <c r="AK4" s="148"/>
      <c r="AL4" s="148"/>
      <c r="AM4" s="148"/>
      <c r="AN4" s="148"/>
      <c r="AO4" s="148"/>
      <c r="AP4" s="148"/>
      <c r="AQ4" s="148"/>
      <c r="AR4" s="148"/>
      <c r="AS4" s="148"/>
      <c r="AT4" s="148"/>
      <c r="AU4" s="148"/>
      <c r="AV4" s="148"/>
      <c r="AW4" s="148"/>
      <c r="AX4" s="148"/>
      <c r="AY4" s="148"/>
      <c r="AZ4" s="148"/>
    </row>
    <row r="5" spans="1:76" x14ac:dyDescent="0.25">
      <c r="A5" s="143" t="s">
        <v>243</v>
      </c>
      <c r="M5" s="146">
        <v>0</v>
      </c>
      <c r="N5" s="146">
        <v>0</v>
      </c>
      <c r="O5" s="147">
        <v>0</v>
      </c>
      <c r="P5" s="146">
        <v>0</v>
      </c>
      <c r="Q5" s="146">
        <v>0</v>
      </c>
      <c r="R5" s="146">
        <v>4.0000000000000002E-4</v>
      </c>
      <c r="S5" s="147">
        <v>4.0000000000000002E-4</v>
      </c>
      <c r="T5" s="146">
        <v>2.0000000000000001E-4</v>
      </c>
      <c r="U5" s="146">
        <v>0</v>
      </c>
      <c r="V5" s="146">
        <v>0.39029999999999998</v>
      </c>
      <c r="W5" s="147">
        <v>0.39029999999999998</v>
      </c>
      <c r="X5" s="146">
        <v>0.23400000000000001</v>
      </c>
      <c r="Y5" s="146">
        <v>0</v>
      </c>
      <c r="Z5" s="146">
        <v>0.39</v>
      </c>
      <c r="AA5" s="146">
        <f>SUM(Y5:Z5)</f>
        <v>0.39</v>
      </c>
      <c r="AB5" s="146"/>
      <c r="AC5" s="146">
        <v>84.000200000000007</v>
      </c>
      <c r="AD5" s="146">
        <v>126</v>
      </c>
      <c r="AE5" s="147">
        <f>SUM(AC5:AD5)</f>
        <v>210.00020000000001</v>
      </c>
      <c r="AF5" s="148">
        <v>8.6E-3</v>
      </c>
      <c r="AG5" s="148">
        <v>26.607600000000001</v>
      </c>
      <c r="AH5" s="198">
        <f>SUM(AF5:AG5)</f>
        <v>26.616200000000003</v>
      </c>
      <c r="AI5" s="288">
        <v>0</v>
      </c>
      <c r="AJ5" s="288">
        <v>26.607299999999999</v>
      </c>
      <c r="AK5" s="169">
        <f>SUM(AI5:AJ5)</f>
        <v>26.607299999999999</v>
      </c>
      <c r="AL5" s="288">
        <v>54.800400000000003</v>
      </c>
      <c r="AM5" s="288">
        <v>82.200299999999999</v>
      </c>
      <c r="AN5" s="169">
        <f>SUM(AL5:AM5)</f>
        <v>137.00069999999999</v>
      </c>
      <c r="AO5" s="288">
        <v>2.0402999999999998</v>
      </c>
      <c r="AP5" s="288">
        <v>149.4417</v>
      </c>
      <c r="AQ5" s="169">
        <f>SUM(AO5:AP5)</f>
        <v>151.482</v>
      </c>
      <c r="AR5" s="169">
        <v>0</v>
      </c>
      <c r="AS5" s="169">
        <v>131.6104</v>
      </c>
      <c r="AT5" s="169">
        <f>SUM(AR5:AS5)</f>
        <v>131.6104</v>
      </c>
      <c r="AU5" s="288">
        <v>2.7202999999999999</v>
      </c>
      <c r="AV5" s="288">
        <v>130.08009999999999</v>
      </c>
      <c r="AW5" s="169">
        <f>SUM(AU5:AV5)</f>
        <v>132.8004</v>
      </c>
      <c r="AX5" s="288">
        <v>2.7202999999999999</v>
      </c>
      <c r="AY5" s="288">
        <v>130.08009999999999</v>
      </c>
      <c r="AZ5" s="169">
        <f>SUM(AX5:AY5)</f>
        <v>132.8004</v>
      </c>
      <c r="BA5" s="288">
        <v>90.460300000000004</v>
      </c>
      <c r="BB5" s="288">
        <v>100.6463</v>
      </c>
      <c r="BC5" s="169">
        <f>SUM(BA5:BB5)</f>
        <v>191.10660000000001</v>
      </c>
      <c r="BD5" s="169">
        <v>90.4602</v>
      </c>
      <c r="BE5" s="169">
        <v>100.32340000000001</v>
      </c>
      <c r="BF5" s="169">
        <f>SUM(BD5:BE5)</f>
        <v>190.78360000000001</v>
      </c>
      <c r="BG5" s="288">
        <v>114.6841</v>
      </c>
      <c r="BH5" s="288">
        <v>172.11600000000001</v>
      </c>
      <c r="BI5" s="169">
        <f>SUM(BG5:BH5)</f>
        <v>286.80010000000004</v>
      </c>
      <c r="BJ5" s="173">
        <v>155.8595</v>
      </c>
      <c r="BK5" s="173">
        <v>125.4727</v>
      </c>
      <c r="BL5" s="173">
        <f>SUM(BJ5:BK5)</f>
        <v>281.3322</v>
      </c>
      <c r="BM5" s="173">
        <v>155.85939999999999</v>
      </c>
      <c r="BN5" s="173">
        <v>125.4727</v>
      </c>
      <c r="BO5" s="173">
        <f>SUM(BM5:BN5)</f>
        <v>281.33209999999997</v>
      </c>
      <c r="BP5" s="173">
        <v>125.9203</v>
      </c>
      <c r="BQ5" s="173">
        <v>188.88</v>
      </c>
      <c r="BR5" s="173">
        <f>SUM(BP5:BQ5)</f>
        <v>314.80029999999999</v>
      </c>
      <c r="BS5" s="154">
        <v>3.9390999999999998</v>
      </c>
      <c r="BT5" s="154">
        <v>5.9085000000000001</v>
      </c>
      <c r="BU5" s="154">
        <f>SUM(BS5:BT5)</f>
        <v>9.8475999999999999</v>
      </c>
      <c r="BV5" s="154">
        <v>59.560299999999998</v>
      </c>
      <c r="BW5" s="154">
        <v>89.34</v>
      </c>
      <c r="BX5" s="154">
        <f>SUM(BV5:BW5)</f>
        <v>148.90030000000002</v>
      </c>
    </row>
    <row r="6" spans="1:76" x14ac:dyDescent="0.25">
      <c r="A6" s="143" t="s">
        <v>244</v>
      </c>
      <c r="M6" s="148">
        <v>0</v>
      </c>
      <c r="N6" s="148">
        <v>7.6741000000000001</v>
      </c>
      <c r="O6" s="147">
        <v>7.6741000000000001</v>
      </c>
      <c r="P6" s="148">
        <v>0</v>
      </c>
      <c r="Q6" s="148">
        <v>0</v>
      </c>
      <c r="R6" s="148">
        <v>48.679000000000002</v>
      </c>
      <c r="S6" s="147">
        <v>48.679000000000002</v>
      </c>
      <c r="T6" s="146">
        <v>2.0000000000000001E-4</v>
      </c>
      <c r="U6" s="148">
        <v>0</v>
      </c>
      <c r="V6" s="148">
        <v>39.947400000000002</v>
      </c>
      <c r="W6" s="147">
        <v>39.947400000000002</v>
      </c>
      <c r="X6" s="148">
        <v>0.26300000000000001</v>
      </c>
      <c r="Y6" s="148">
        <v>0</v>
      </c>
      <c r="Z6" s="148">
        <v>31.1492</v>
      </c>
      <c r="AA6" s="148">
        <f>SUM(Y6:Z6)</f>
        <v>31.1492</v>
      </c>
      <c r="AB6" s="148"/>
      <c r="AC6" s="148">
        <v>93.832499999999996</v>
      </c>
      <c r="AD6" s="148">
        <v>106.98</v>
      </c>
      <c r="AE6" s="147">
        <f>SUM(AC6:AD6)</f>
        <v>200.8125</v>
      </c>
      <c r="AF6" s="148">
        <v>172.30359999999999</v>
      </c>
      <c r="AG6" s="148">
        <v>89.852800000000002</v>
      </c>
      <c r="AH6" s="200">
        <f>SUM(AF6:AG6)</f>
        <v>262.15639999999996</v>
      </c>
      <c r="AI6" s="288">
        <v>164.5917</v>
      </c>
      <c r="AJ6" s="288">
        <v>89.852699999999999</v>
      </c>
      <c r="AK6" s="169">
        <f>SUM(AI6:AJ6)</f>
        <v>254.4444</v>
      </c>
      <c r="AL6" s="288">
        <v>282.84160000000003</v>
      </c>
      <c r="AM6" s="288">
        <v>84.000100000000003</v>
      </c>
      <c r="AN6" s="169">
        <f>SUM(AL6:AM6)</f>
        <v>366.84170000000006</v>
      </c>
      <c r="AO6" s="288">
        <v>331.93299999999999</v>
      </c>
      <c r="AP6" s="288">
        <v>84.000100000000003</v>
      </c>
      <c r="AQ6" s="169">
        <f>SUM(AO6:AP6)</f>
        <v>415.93309999999997</v>
      </c>
      <c r="AR6" s="169">
        <v>287.45549999999997</v>
      </c>
      <c r="AS6" s="169">
        <v>84</v>
      </c>
      <c r="AT6" s="169">
        <f>SUM(AR6:AS6)</f>
        <v>371.45549999999997</v>
      </c>
      <c r="AU6" s="288">
        <v>226.80009999999999</v>
      </c>
      <c r="AV6" s="288">
        <v>126.00020000000001</v>
      </c>
      <c r="AW6" s="169">
        <f>SUM(AU6:AV6)</f>
        <v>352.80029999999999</v>
      </c>
      <c r="AX6" s="288">
        <v>226.80009999999999</v>
      </c>
      <c r="AY6" s="288">
        <v>126.00020000000001</v>
      </c>
      <c r="AZ6" s="169">
        <f>SUM(AX6:AY6)</f>
        <v>352.80029999999999</v>
      </c>
      <c r="BA6" s="288">
        <v>231.43020000000001</v>
      </c>
      <c r="BB6" s="288">
        <v>129</v>
      </c>
      <c r="BC6" s="169">
        <f>SUM(BA6:BB6)</f>
        <v>360.43020000000001</v>
      </c>
      <c r="BD6" s="169">
        <v>135.2962</v>
      </c>
      <c r="BE6" s="169">
        <v>128.9786</v>
      </c>
      <c r="BF6" s="169">
        <f t="shared" ref="BF6:BF11" si="0">SUM(BD6:BE6)</f>
        <v>264.27480000000003</v>
      </c>
      <c r="BG6" s="288">
        <v>398.30009999999999</v>
      </c>
      <c r="BH6" s="288">
        <v>252.0001</v>
      </c>
      <c r="BI6" s="169">
        <f>SUM(BG6:BH6)</f>
        <v>650.30020000000002</v>
      </c>
      <c r="BJ6" s="173">
        <v>465.92270000000002</v>
      </c>
      <c r="BK6" s="173">
        <v>316.98009999999999</v>
      </c>
      <c r="BL6" s="173">
        <f t="shared" ref="BL6:BL12" si="1">SUM(BJ6:BK6)</f>
        <v>782.90280000000007</v>
      </c>
      <c r="BM6" s="173">
        <v>451.22859999999997</v>
      </c>
      <c r="BN6" s="173">
        <v>153.83500000000001</v>
      </c>
      <c r="BO6" s="173">
        <f>SUM(BM6:BN6)</f>
        <v>605.06359999999995</v>
      </c>
      <c r="BP6" s="173">
        <v>472.63830000000002</v>
      </c>
      <c r="BQ6" s="173">
        <v>252.0001</v>
      </c>
      <c r="BR6" s="173">
        <f t="shared" ref="BR6:BR12" si="2">SUM(BP6:BQ6)</f>
        <v>724.63840000000005</v>
      </c>
      <c r="BS6" s="154">
        <v>355.80040000000002</v>
      </c>
      <c r="BT6" s="154">
        <v>260.00009999999997</v>
      </c>
      <c r="BU6" s="154">
        <f>SUM(BS6:BT6)</f>
        <v>615.80050000000006</v>
      </c>
      <c r="BV6" s="154">
        <v>581.46529999999996</v>
      </c>
      <c r="BW6" s="154">
        <v>252.0001</v>
      </c>
      <c r="BX6" s="154">
        <f>SUM(BV6:BW6)</f>
        <v>833.46539999999993</v>
      </c>
    </row>
    <row r="7" spans="1:76" s="150" customFormat="1" x14ac:dyDescent="0.25">
      <c r="A7" s="149" t="s">
        <v>346</v>
      </c>
      <c r="M7" s="147">
        <v>0</v>
      </c>
      <c r="N7" s="147">
        <v>7.6741000000000001</v>
      </c>
      <c r="O7" s="147">
        <v>7.6741000000000001</v>
      </c>
      <c r="P7" s="147">
        <v>0</v>
      </c>
      <c r="Q7" s="147">
        <v>0</v>
      </c>
      <c r="R7" s="147">
        <v>48.679400000000001</v>
      </c>
      <c r="S7" s="147">
        <v>48.679400000000001</v>
      </c>
      <c r="T7" s="147">
        <v>4.0000000000000002E-4</v>
      </c>
      <c r="U7" s="147">
        <v>0</v>
      </c>
      <c r="V7" s="147">
        <v>40.337700000000005</v>
      </c>
      <c r="W7" s="147">
        <v>40.337700000000005</v>
      </c>
      <c r="X7" s="147">
        <v>0.497</v>
      </c>
      <c r="Y7" s="147">
        <f>SUM(Y5:Y6)</f>
        <v>0</v>
      </c>
      <c r="Z7" s="147">
        <f>SUM(Z5:Z6)</f>
        <v>31.539200000000001</v>
      </c>
      <c r="AA7" s="147">
        <f>SUM(AA5:AA6)</f>
        <v>31.539200000000001</v>
      </c>
      <c r="AB7" s="147"/>
      <c r="AC7" s="147">
        <f>SUM(AC5:AC6)</f>
        <v>177.83269999999999</v>
      </c>
      <c r="AD7" s="147">
        <f>SUM(AD5:AD6)</f>
        <v>232.98000000000002</v>
      </c>
      <c r="AE7" s="147">
        <f>SUM(AC7:AD7)</f>
        <v>410.81270000000001</v>
      </c>
      <c r="AF7" s="147">
        <f>SUM(AF5:AF6)</f>
        <v>172.31219999999999</v>
      </c>
      <c r="AG7" s="147">
        <f>SUM(AG5:AG6)</f>
        <v>116.46040000000001</v>
      </c>
      <c r="AH7" s="200">
        <f>SUM(AF7:AG7)</f>
        <v>288.77260000000001</v>
      </c>
      <c r="AI7" s="289">
        <f>SUM(AI5:AI6)</f>
        <v>164.5917</v>
      </c>
      <c r="AJ7" s="289">
        <f>SUM(AJ5:AJ6)</f>
        <v>116.46</v>
      </c>
      <c r="AK7" s="169">
        <f>SUM(AI7:AJ7)</f>
        <v>281.05169999999998</v>
      </c>
      <c r="AL7" s="289">
        <f>SUM(AL5:AL6)</f>
        <v>337.64200000000005</v>
      </c>
      <c r="AM7" s="289">
        <f>SUM(AM5:AM6)</f>
        <v>166.2004</v>
      </c>
      <c r="AN7" s="169">
        <f>SUM(AL7:AM7)</f>
        <v>503.84240000000005</v>
      </c>
      <c r="AO7" s="289">
        <f>SUM(AO5:AO6)</f>
        <v>333.97329999999999</v>
      </c>
      <c r="AP7" s="289">
        <f>SUM(AP5:AP6)</f>
        <v>233.4418</v>
      </c>
      <c r="AQ7" s="169">
        <f>SUM(AO7:AP7)</f>
        <v>567.41509999999994</v>
      </c>
      <c r="AR7" s="289">
        <f>SUM(AR5:AR6)</f>
        <v>287.45549999999997</v>
      </c>
      <c r="AS7" s="289">
        <f t="shared" ref="AS7:AT7" si="3">SUM(AS5:AS6)</f>
        <v>215.6104</v>
      </c>
      <c r="AT7" s="289">
        <f t="shared" si="3"/>
        <v>503.06589999999994</v>
      </c>
      <c r="AU7" s="289">
        <f>SUM(AU5:AU6)</f>
        <v>229.5204</v>
      </c>
      <c r="AV7" s="289">
        <f>SUM(AV5:AV6)</f>
        <v>256.08029999999997</v>
      </c>
      <c r="AW7" s="169">
        <f>SUM(AU7:AV7)</f>
        <v>485.60069999999996</v>
      </c>
      <c r="AX7" s="289">
        <f>SUM(AX5:AX6)</f>
        <v>229.5204</v>
      </c>
      <c r="AY7" s="289">
        <f>SUM(AY5:AY6)</f>
        <v>256.08029999999997</v>
      </c>
      <c r="AZ7" s="169">
        <f>SUM(AZ5:AZ6)</f>
        <v>485.60069999999996</v>
      </c>
      <c r="BA7" s="169">
        <f>SUM(BA5:BA6)</f>
        <v>321.89050000000003</v>
      </c>
      <c r="BB7" s="169">
        <f t="shared" ref="BB7:BX7" si="4">SUM(BB5:BB6)</f>
        <v>229.6463</v>
      </c>
      <c r="BC7" s="169">
        <f t="shared" si="4"/>
        <v>551.53680000000008</v>
      </c>
      <c r="BD7" s="169">
        <f t="shared" si="4"/>
        <v>225.75639999999999</v>
      </c>
      <c r="BE7" s="169">
        <f t="shared" si="4"/>
        <v>229.30200000000002</v>
      </c>
      <c r="BF7" s="169">
        <f t="shared" si="0"/>
        <v>455.05840000000001</v>
      </c>
      <c r="BG7" s="169">
        <f t="shared" si="4"/>
        <v>512.98419999999999</v>
      </c>
      <c r="BH7" s="169">
        <f t="shared" si="4"/>
        <v>424.11610000000002</v>
      </c>
      <c r="BI7" s="169">
        <f t="shared" si="4"/>
        <v>937.10030000000006</v>
      </c>
      <c r="BJ7" s="169">
        <f t="shared" si="4"/>
        <v>621.78219999999999</v>
      </c>
      <c r="BK7" s="169">
        <f t="shared" si="4"/>
        <v>442.45280000000002</v>
      </c>
      <c r="BL7" s="169">
        <f t="shared" si="4"/>
        <v>1064.2350000000001</v>
      </c>
      <c r="BM7" s="169">
        <f t="shared" si="4"/>
        <v>607.08799999999997</v>
      </c>
      <c r="BN7" s="169">
        <f t="shared" si="4"/>
        <v>279.30770000000001</v>
      </c>
      <c r="BO7" s="169">
        <f t="shared" si="4"/>
        <v>886.39569999999992</v>
      </c>
      <c r="BP7" s="169">
        <f t="shared" si="4"/>
        <v>598.55860000000007</v>
      </c>
      <c r="BQ7" s="169">
        <f t="shared" si="4"/>
        <v>440.88009999999997</v>
      </c>
      <c r="BR7" s="169">
        <f t="shared" si="4"/>
        <v>1039.4387000000002</v>
      </c>
      <c r="BS7" s="169">
        <f t="shared" si="4"/>
        <v>359.73950000000002</v>
      </c>
      <c r="BT7" s="169">
        <f t="shared" si="4"/>
        <v>265.90859999999998</v>
      </c>
      <c r="BU7" s="169">
        <f t="shared" si="4"/>
        <v>625.64810000000011</v>
      </c>
      <c r="BV7" s="169">
        <f t="shared" si="4"/>
        <v>641.02559999999994</v>
      </c>
      <c r="BW7" s="169">
        <f t="shared" si="4"/>
        <v>341.34010000000001</v>
      </c>
      <c r="BX7" s="169">
        <f t="shared" si="4"/>
        <v>982.36569999999995</v>
      </c>
    </row>
    <row r="8" spans="1:76" s="150" customFormat="1" x14ac:dyDescent="0.25">
      <c r="A8" s="218" t="s">
        <v>300</v>
      </c>
      <c r="M8" s="147"/>
      <c r="N8" s="147"/>
      <c r="O8" s="147"/>
      <c r="P8" s="147"/>
      <c r="Q8" s="147"/>
      <c r="R8" s="147"/>
      <c r="S8" s="147"/>
      <c r="T8" s="147"/>
      <c r="U8" s="147"/>
      <c r="V8" s="147"/>
      <c r="W8" s="147"/>
      <c r="X8" s="147"/>
      <c r="Y8" s="147"/>
      <c r="Z8" s="147"/>
      <c r="AA8" s="147"/>
      <c r="AB8" s="147"/>
      <c r="AC8" s="147"/>
      <c r="AD8" s="147"/>
      <c r="AE8" s="147"/>
      <c r="AF8" s="147"/>
      <c r="AG8" s="147"/>
      <c r="AH8" s="315"/>
      <c r="AI8" s="289"/>
      <c r="AJ8" s="289"/>
      <c r="AK8" s="169"/>
      <c r="AL8" s="289"/>
      <c r="AM8" s="289"/>
      <c r="AN8" s="169"/>
      <c r="AO8" s="289"/>
      <c r="AP8" s="289"/>
      <c r="AQ8" s="169"/>
      <c r="AR8" s="289"/>
      <c r="AS8" s="289"/>
      <c r="AT8" s="289"/>
      <c r="AU8" s="289"/>
      <c r="AV8" s="289"/>
      <c r="AW8" s="169"/>
      <c r="AX8" s="289"/>
      <c r="AY8" s="289"/>
      <c r="AZ8" s="169"/>
      <c r="BA8" s="288"/>
      <c r="BB8" s="288"/>
      <c r="BC8" s="169"/>
      <c r="BD8" s="169"/>
      <c r="BE8" s="169"/>
      <c r="BF8" s="169"/>
      <c r="BG8" s="288"/>
      <c r="BH8" s="288"/>
      <c r="BI8" s="169"/>
      <c r="BJ8" s="204"/>
      <c r="BK8" s="204"/>
      <c r="BL8" s="173"/>
      <c r="BM8" s="173"/>
      <c r="BN8" s="173"/>
      <c r="BO8" s="173"/>
      <c r="BP8" s="204"/>
      <c r="BQ8" s="204"/>
      <c r="BR8" s="173"/>
      <c r="BS8" s="155"/>
      <c r="BT8" s="155"/>
      <c r="BU8" s="155"/>
      <c r="BV8" s="155"/>
      <c r="BW8" s="155"/>
      <c r="BX8" s="155"/>
    </row>
    <row r="9" spans="1:76" x14ac:dyDescent="0.25">
      <c r="A9" s="332">
        <v>102</v>
      </c>
      <c r="M9" s="146">
        <v>0</v>
      </c>
      <c r="N9" s="146">
        <v>28.961200000000002</v>
      </c>
      <c r="O9" s="147">
        <v>28.961200000000002</v>
      </c>
      <c r="P9" s="146">
        <v>0</v>
      </c>
      <c r="Q9" s="146">
        <v>0</v>
      </c>
      <c r="R9" s="146">
        <v>22.821000000000002</v>
      </c>
      <c r="S9" s="147">
        <v>22.821000000000002</v>
      </c>
      <c r="T9" s="146">
        <v>0</v>
      </c>
      <c r="U9" s="146">
        <v>0</v>
      </c>
      <c r="V9" s="146">
        <v>13.007899999999999</v>
      </c>
      <c r="W9" s="147">
        <v>13.007899999999999</v>
      </c>
      <c r="X9" s="146">
        <v>0</v>
      </c>
      <c r="Y9" s="146">
        <v>0</v>
      </c>
      <c r="Z9" s="146">
        <v>12.691000000000001</v>
      </c>
      <c r="AA9" s="146">
        <f>SUM(Y9:Z9)</f>
        <v>12.691000000000001</v>
      </c>
      <c r="AB9" s="146"/>
      <c r="AC9" s="146">
        <v>19.1752</v>
      </c>
      <c r="AD9" s="146">
        <v>0</v>
      </c>
      <c r="AE9" s="147">
        <f>SUM(AC9:AD9)</f>
        <v>19.1752</v>
      </c>
      <c r="AF9" s="148">
        <v>19.3489</v>
      </c>
      <c r="AG9" s="148">
        <v>0</v>
      </c>
      <c r="AH9" s="200">
        <f>SUM(AF9:AG9)</f>
        <v>19.3489</v>
      </c>
      <c r="AI9" s="288">
        <v>14.526999999999999</v>
      </c>
      <c r="AJ9" s="288">
        <v>0</v>
      </c>
      <c r="AK9" s="169">
        <f>SUM(AI9:AJ9)</f>
        <v>14.526999999999999</v>
      </c>
      <c r="AL9" s="288">
        <v>7.7057000000000002</v>
      </c>
      <c r="AM9" s="288">
        <v>0</v>
      </c>
      <c r="AN9" s="169">
        <f>SUM(AL9:AM9)</f>
        <v>7.7057000000000002</v>
      </c>
      <c r="AO9" s="288">
        <v>0.48320000000000002</v>
      </c>
      <c r="AP9" s="288">
        <v>0</v>
      </c>
      <c r="AQ9" s="169">
        <f>SUM(AO9:AP9)</f>
        <v>0.48320000000000002</v>
      </c>
      <c r="AR9" s="169">
        <v>0.45619999999999999</v>
      </c>
      <c r="AS9" s="169">
        <v>0</v>
      </c>
      <c r="AT9" s="169">
        <f>SUM(AR9:AS9)</f>
        <v>0.45619999999999999</v>
      </c>
      <c r="AU9" s="288">
        <v>5.5598000000000001</v>
      </c>
      <c r="AV9" s="288">
        <v>0</v>
      </c>
      <c r="AW9" s="169">
        <f>SUM(AU9:AV9)</f>
        <v>5.5598000000000001</v>
      </c>
      <c r="AX9" s="288">
        <v>3.7433999999999998</v>
      </c>
      <c r="AY9" s="288">
        <v>0</v>
      </c>
      <c r="AZ9" s="169">
        <f>SUM(AX9:AY9)</f>
        <v>3.7433999999999998</v>
      </c>
      <c r="BA9" s="288">
        <v>0.30020000000000002</v>
      </c>
      <c r="BB9" s="288">
        <v>0</v>
      </c>
      <c r="BC9" s="169">
        <f>SUM(BA9:BB9)</f>
        <v>0.30020000000000002</v>
      </c>
      <c r="BD9" s="169">
        <v>0.14419999999999999</v>
      </c>
      <c r="BE9" s="169">
        <v>0</v>
      </c>
      <c r="BF9" s="169">
        <f t="shared" si="0"/>
        <v>0.14419999999999999</v>
      </c>
      <c r="BG9" s="288">
        <v>3.1673</v>
      </c>
      <c r="BH9" s="288">
        <v>0</v>
      </c>
      <c r="BI9" s="169">
        <f>SUM(BG9:BH9)</f>
        <v>3.1673</v>
      </c>
      <c r="BJ9" s="173">
        <v>1.4787999999999999</v>
      </c>
      <c r="BK9" s="173">
        <v>0</v>
      </c>
      <c r="BL9" s="173">
        <f t="shared" si="1"/>
        <v>1.4787999999999999</v>
      </c>
      <c r="BM9" s="173">
        <v>1.4077</v>
      </c>
      <c r="BN9" s="173">
        <v>0</v>
      </c>
      <c r="BO9" s="173">
        <f>SUM(BM9:BN9)</f>
        <v>1.4077</v>
      </c>
      <c r="BP9" s="173">
        <v>76.625100000000003</v>
      </c>
      <c r="BQ9" s="173">
        <v>0</v>
      </c>
      <c r="BR9" s="173">
        <f t="shared" si="2"/>
        <v>76.625100000000003</v>
      </c>
      <c r="BS9" s="154">
        <v>30.75</v>
      </c>
      <c r="BT9" s="154">
        <v>0</v>
      </c>
      <c r="BU9" s="154">
        <f>SUM(BS9:BT9)</f>
        <v>30.75</v>
      </c>
      <c r="BV9" s="154">
        <v>59.276299999999999</v>
      </c>
      <c r="BW9" s="154">
        <v>0</v>
      </c>
      <c r="BX9" s="154">
        <f>SUM(BV9:BW9)</f>
        <v>59.276299999999999</v>
      </c>
    </row>
    <row r="10" spans="1:76" x14ac:dyDescent="0.25">
      <c r="A10" s="115" t="s">
        <v>242</v>
      </c>
      <c r="M10" s="151">
        <v>0</v>
      </c>
      <c r="N10" s="151">
        <v>0.91639999999999999</v>
      </c>
      <c r="O10" s="147">
        <v>0.91639999999999999</v>
      </c>
      <c r="P10" s="151">
        <v>0</v>
      </c>
      <c r="Q10" s="151">
        <v>0</v>
      </c>
      <c r="R10" s="151">
        <v>7.7329999999999997</v>
      </c>
      <c r="S10" s="147">
        <v>7.7329999999999997</v>
      </c>
      <c r="T10" s="151">
        <v>0</v>
      </c>
      <c r="U10" s="151">
        <v>0</v>
      </c>
      <c r="V10" s="151">
        <v>1.7853000000000001</v>
      </c>
      <c r="W10" s="147">
        <v>1.7853000000000001</v>
      </c>
      <c r="X10" s="151">
        <v>0</v>
      </c>
      <c r="Y10" s="151">
        <v>0</v>
      </c>
      <c r="Z10" s="151">
        <v>1.4101999999999999</v>
      </c>
      <c r="AA10" s="151">
        <f>SUM(Y10:Z10)</f>
        <v>1.4101999999999999</v>
      </c>
      <c r="AB10" s="151"/>
      <c r="AC10" s="151">
        <v>36.637999999999998</v>
      </c>
      <c r="AD10" s="151">
        <v>1E-4</v>
      </c>
      <c r="AE10" s="147">
        <f>SUM(AC10:AD10)</f>
        <v>36.638100000000001</v>
      </c>
      <c r="AF10" s="148">
        <v>32.2988</v>
      </c>
      <c r="AG10" s="148">
        <v>1E-4</v>
      </c>
      <c r="AH10" s="200">
        <f>SUM(AF10:AG10)</f>
        <v>32.298900000000003</v>
      </c>
      <c r="AI10" s="288">
        <v>27.859200000000001</v>
      </c>
      <c r="AJ10" s="288">
        <v>0</v>
      </c>
      <c r="AK10" s="169">
        <f>SUM(AI10:AJ10)</f>
        <v>27.859200000000001</v>
      </c>
      <c r="AL10" s="288">
        <v>28.557700000000001</v>
      </c>
      <c r="AM10" s="288">
        <v>1E-4</v>
      </c>
      <c r="AN10" s="169">
        <f>SUM(AL10:AM10)</f>
        <v>28.5578</v>
      </c>
      <c r="AO10" s="288">
        <v>13.150700000000001</v>
      </c>
      <c r="AP10" s="288">
        <v>0</v>
      </c>
      <c r="AQ10" s="169">
        <f>SUM(AO10:AP10)</f>
        <v>13.150700000000001</v>
      </c>
      <c r="AR10" s="169">
        <v>12</v>
      </c>
      <c r="AS10" s="169">
        <v>0</v>
      </c>
      <c r="AT10" s="169">
        <f>SUM(AR10:AS10)</f>
        <v>12</v>
      </c>
      <c r="AU10" s="288">
        <v>10.530900000000001</v>
      </c>
      <c r="AV10" s="288">
        <v>0</v>
      </c>
      <c r="AW10" s="169">
        <f>SUM(AU10:AV10)</f>
        <v>10.530900000000001</v>
      </c>
      <c r="AX10" s="288">
        <v>9.0309000000000008</v>
      </c>
      <c r="AY10" s="288">
        <v>1E-4</v>
      </c>
      <c r="AZ10" s="169">
        <f>SUM(AX10:AY10)</f>
        <v>9.0310000000000006</v>
      </c>
      <c r="BA10" s="288">
        <v>10.730499999999999</v>
      </c>
      <c r="BB10" s="288">
        <v>0</v>
      </c>
      <c r="BC10" s="169">
        <f>SUM(BA10:BB10)</f>
        <v>10.730499999999999</v>
      </c>
      <c r="BD10" s="169">
        <v>9.5256000000000007</v>
      </c>
      <c r="BE10" s="169">
        <v>0</v>
      </c>
      <c r="BF10" s="169">
        <f t="shared" si="0"/>
        <v>9.5256000000000007</v>
      </c>
      <c r="BG10" s="288">
        <v>3.2479</v>
      </c>
      <c r="BH10" s="288">
        <v>0</v>
      </c>
      <c r="BI10" s="169">
        <f>SUM(BG10:BH10)</f>
        <v>3.2479</v>
      </c>
      <c r="BJ10" s="173">
        <v>2.7690000000000001</v>
      </c>
      <c r="BK10" s="173">
        <v>0</v>
      </c>
      <c r="BL10" s="173">
        <f t="shared" si="1"/>
        <v>2.7690000000000001</v>
      </c>
      <c r="BM10" s="173">
        <v>2.4775999999999998</v>
      </c>
      <c r="BN10" s="173">
        <v>0</v>
      </c>
      <c r="BO10" s="173">
        <f>SUM(BM10:BN10)</f>
        <v>2.4775999999999998</v>
      </c>
      <c r="BP10" s="173">
        <v>4.5785</v>
      </c>
      <c r="BQ10" s="173">
        <v>0</v>
      </c>
      <c r="BR10" s="173">
        <f t="shared" si="2"/>
        <v>4.5785</v>
      </c>
      <c r="BS10" s="154">
        <v>27.8872</v>
      </c>
      <c r="BT10" s="154">
        <v>0</v>
      </c>
      <c r="BU10" s="154">
        <f>SUM(BS10:BT10)</f>
        <v>27.8872</v>
      </c>
      <c r="BV10" s="154">
        <v>25.965699999999998</v>
      </c>
      <c r="BW10" s="154">
        <v>0</v>
      </c>
      <c r="BX10" s="154">
        <f>SUM(BV10:BW10)</f>
        <v>25.965699999999998</v>
      </c>
    </row>
    <row r="11" spans="1:76" x14ac:dyDescent="0.25">
      <c r="A11" s="224" t="s">
        <v>325</v>
      </c>
      <c r="M11" s="142">
        <v>0</v>
      </c>
      <c r="N11" s="142">
        <v>37.551700000000004</v>
      </c>
      <c r="O11" s="142">
        <v>37.551700000000004</v>
      </c>
      <c r="P11" s="142">
        <v>0</v>
      </c>
      <c r="Q11" s="142">
        <v>0</v>
      </c>
      <c r="R11" s="142">
        <v>79.233400000000003</v>
      </c>
      <c r="S11" s="142">
        <v>79.233400000000003</v>
      </c>
      <c r="T11" s="142">
        <v>4.0000000000000002E-4</v>
      </c>
      <c r="U11" s="142">
        <v>0</v>
      </c>
      <c r="V11" s="142">
        <v>55.130900000000004</v>
      </c>
      <c r="W11" s="142">
        <v>55.130900000000004</v>
      </c>
      <c r="X11" s="142">
        <v>0.497</v>
      </c>
      <c r="Y11" s="197">
        <f>SUM(Y9:Y10)</f>
        <v>0</v>
      </c>
      <c r="Z11" s="197">
        <f>SUM(Z9:Z10)</f>
        <v>14.1012</v>
      </c>
      <c r="AA11" s="197">
        <f>SUM(AA9:AA10)</f>
        <v>14.1012</v>
      </c>
      <c r="AB11" s="197"/>
      <c r="AC11" s="222">
        <f>SUM(AC7+AC9)</f>
        <v>197.00789999999998</v>
      </c>
      <c r="AD11" s="222">
        <f>SUM(AD7+AD9)</f>
        <v>232.98000000000002</v>
      </c>
      <c r="AE11" s="222">
        <f>SUM(AE7+AE9)</f>
        <v>429.98790000000002</v>
      </c>
      <c r="AF11" s="222">
        <f t="shared" ref="AF11:AY11" si="5">SUM(AF7+AF9)</f>
        <v>191.66109999999998</v>
      </c>
      <c r="AG11" s="222">
        <f t="shared" si="5"/>
        <v>116.46040000000001</v>
      </c>
      <c r="AH11" s="222">
        <f t="shared" si="5"/>
        <v>308.12150000000003</v>
      </c>
      <c r="AI11" s="220">
        <f>SUM(AI7+AI9)</f>
        <v>179.11869999999999</v>
      </c>
      <c r="AJ11" s="220">
        <f>SUM(AJ7+AJ9)</f>
        <v>116.46</v>
      </c>
      <c r="AK11" s="220">
        <f>SUM(AK7+AK9)</f>
        <v>295.57869999999997</v>
      </c>
      <c r="AL11" s="220">
        <f t="shared" si="5"/>
        <v>345.34770000000003</v>
      </c>
      <c r="AM11" s="220">
        <f t="shared" si="5"/>
        <v>166.2004</v>
      </c>
      <c r="AN11" s="220">
        <f>SUM(AN7+AN9)</f>
        <v>511.54810000000003</v>
      </c>
      <c r="AO11" s="220">
        <f t="shared" si="5"/>
        <v>334.45650000000001</v>
      </c>
      <c r="AP11" s="220">
        <f t="shared" si="5"/>
        <v>233.4418</v>
      </c>
      <c r="AQ11" s="220">
        <f>SUM(AQ7+AQ9)</f>
        <v>567.89829999999995</v>
      </c>
      <c r="AR11" s="220">
        <f t="shared" ref="AR11:AT11" si="6">SUM(AR7+AR9)</f>
        <v>287.9117</v>
      </c>
      <c r="AS11" s="220">
        <f t="shared" si="6"/>
        <v>215.6104</v>
      </c>
      <c r="AT11" s="220">
        <f t="shared" si="6"/>
        <v>503.52209999999997</v>
      </c>
      <c r="AU11" s="220">
        <f t="shared" si="5"/>
        <v>235.08019999999999</v>
      </c>
      <c r="AV11" s="220">
        <f t="shared" si="5"/>
        <v>256.08029999999997</v>
      </c>
      <c r="AW11" s="220">
        <f>SUM(AW7+AW9)</f>
        <v>491.16049999999996</v>
      </c>
      <c r="AX11" s="220">
        <f t="shared" si="5"/>
        <v>233.2638</v>
      </c>
      <c r="AY11" s="220">
        <f t="shared" si="5"/>
        <v>256.08029999999997</v>
      </c>
      <c r="AZ11" s="220">
        <f>SUM(AZ7+AZ9)</f>
        <v>489.34409999999997</v>
      </c>
      <c r="BA11" s="220">
        <f t="shared" ref="BA11:BX11" si="7">SUM(BA7+BA9)</f>
        <v>322.19070000000005</v>
      </c>
      <c r="BB11" s="220">
        <f t="shared" si="7"/>
        <v>229.6463</v>
      </c>
      <c r="BC11" s="220">
        <f t="shared" si="7"/>
        <v>551.8370000000001</v>
      </c>
      <c r="BD11" s="220">
        <f t="shared" si="7"/>
        <v>225.9006</v>
      </c>
      <c r="BE11" s="220">
        <f t="shared" si="7"/>
        <v>229.30200000000002</v>
      </c>
      <c r="BF11" s="169">
        <f t="shared" si="0"/>
        <v>455.20260000000002</v>
      </c>
      <c r="BG11" s="220">
        <f t="shared" si="7"/>
        <v>516.15149999999994</v>
      </c>
      <c r="BH11" s="220">
        <f t="shared" si="7"/>
        <v>424.11610000000002</v>
      </c>
      <c r="BI11" s="220">
        <f t="shared" si="7"/>
        <v>940.26760000000002</v>
      </c>
      <c r="BJ11" s="220">
        <f t="shared" si="7"/>
        <v>623.26099999999997</v>
      </c>
      <c r="BK11" s="220">
        <f t="shared" si="7"/>
        <v>442.45280000000002</v>
      </c>
      <c r="BL11" s="220">
        <f t="shared" si="7"/>
        <v>1065.7138000000002</v>
      </c>
      <c r="BM11" s="220">
        <f t="shared" si="7"/>
        <v>608.49569999999994</v>
      </c>
      <c r="BN11" s="220">
        <f t="shared" si="7"/>
        <v>279.30770000000001</v>
      </c>
      <c r="BO11" s="220">
        <f t="shared" si="7"/>
        <v>887.8033999999999</v>
      </c>
      <c r="BP11" s="220">
        <f t="shared" si="7"/>
        <v>675.18370000000004</v>
      </c>
      <c r="BQ11" s="220">
        <f t="shared" si="7"/>
        <v>440.88009999999997</v>
      </c>
      <c r="BR11" s="220">
        <f t="shared" si="7"/>
        <v>1116.0638000000001</v>
      </c>
      <c r="BS11" s="220">
        <f t="shared" si="7"/>
        <v>390.48950000000002</v>
      </c>
      <c r="BT11" s="220">
        <f t="shared" si="7"/>
        <v>265.90859999999998</v>
      </c>
      <c r="BU11" s="220">
        <f t="shared" si="7"/>
        <v>656.39810000000011</v>
      </c>
      <c r="BV11" s="220">
        <f t="shared" si="7"/>
        <v>700.30189999999993</v>
      </c>
      <c r="BW11" s="220">
        <f t="shared" si="7"/>
        <v>341.34010000000001</v>
      </c>
      <c r="BX11" s="220">
        <f t="shared" si="7"/>
        <v>1041.6420000000001</v>
      </c>
    </row>
    <row r="12" spans="1:76" x14ac:dyDescent="0.25">
      <c r="A12" s="224" t="s">
        <v>245</v>
      </c>
      <c r="B12" s="152"/>
      <c r="C12" s="152"/>
      <c r="D12" s="152"/>
      <c r="E12" s="152"/>
      <c r="F12" s="152"/>
      <c r="G12" s="152"/>
      <c r="H12" s="152"/>
      <c r="I12" s="152"/>
      <c r="J12" s="152"/>
      <c r="K12" s="152"/>
      <c r="L12" s="152"/>
      <c r="M12" s="142">
        <v>0</v>
      </c>
      <c r="N12" s="142">
        <v>155.0188</v>
      </c>
      <c r="O12" s="147">
        <v>155.0188</v>
      </c>
      <c r="P12" s="142">
        <v>0</v>
      </c>
      <c r="Q12" s="142">
        <v>0</v>
      </c>
      <c r="R12" s="142">
        <v>239.12989999999999</v>
      </c>
      <c r="S12" s="147">
        <v>239.12989999999999</v>
      </c>
      <c r="T12" s="142">
        <v>16.842400000000001</v>
      </c>
      <c r="U12" s="142">
        <v>0</v>
      </c>
      <c r="V12" s="142">
        <v>139.12370000000001</v>
      </c>
      <c r="W12" s="147">
        <v>139.12370000000001</v>
      </c>
      <c r="X12" s="142">
        <v>17.584399999999999</v>
      </c>
      <c r="Y12" s="197">
        <v>0</v>
      </c>
      <c r="Z12" s="197">
        <v>119.0737</v>
      </c>
      <c r="AA12" s="197">
        <f>SUM(Y12:Z12)</f>
        <v>119.0737</v>
      </c>
      <c r="AB12" s="197"/>
      <c r="AC12" s="222">
        <v>479.43549999999999</v>
      </c>
      <c r="AD12" s="222">
        <v>402.29129999999998</v>
      </c>
      <c r="AE12" s="225">
        <f>SUM(AC12:AD12)</f>
        <v>881.72679999999991</v>
      </c>
      <c r="AF12" s="221">
        <v>372.55279999999999</v>
      </c>
      <c r="AG12" s="221">
        <v>212.92449999999999</v>
      </c>
      <c r="AH12" s="222">
        <f>SUM(AF12:AG12)</f>
        <v>585.47730000000001</v>
      </c>
      <c r="AI12" s="290">
        <v>313.88339999999999</v>
      </c>
      <c r="AJ12" s="290">
        <v>200.7354</v>
      </c>
      <c r="AK12" s="220">
        <f>SUM(AI12:AJ12)</f>
        <v>514.61879999999996</v>
      </c>
      <c r="AL12" s="290">
        <v>541.96180000000004</v>
      </c>
      <c r="AM12" s="290">
        <v>290.0025</v>
      </c>
      <c r="AN12" s="220">
        <f>SUM(AL12:AM12)</f>
        <v>831.96430000000009</v>
      </c>
      <c r="AO12" s="290">
        <v>519.25080000000003</v>
      </c>
      <c r="AP12" s="290">
        <v>381.38159999999999</v>
      </c>
      <c r="AQ12" s="220">
        <f>SUM(AO12:AP12)</f>
        <v>900.63239999999996</v>
      </c>
      <c r="AR12" s="220">
        <v>467.7278</v>
      </c>
      <c r="AS12" s="220">
        <v>357.48630000000003</v>
      </c>
      <c r="AT12" s="220">
        <f>SUM(AR12:AS12)</f>
        <v>825.21410000000003</v>
      </c>
      <c r="AU12" s="290">
        <v>456.3922</v>
      </c>
      <c r="AV12" s="290">
        <v>421.26119999999997</v>
      </c>
      <c r="AW12" s="220">
        <f>SUM(AU12:AV12)</f>
        <v>877.65339999999992</v>
      </c>
      <c r="AX12" s="290">
        <v>393.84070000000003</v>
      </c>
      <c r="AY12" s="290">
        <v>414.2405</v>
      </c>
      <c r="AZ12" s="220">
        <f>SUM(AX12:AY12)</f>
        <v>808.08120000000008</v>
      </c>
      <c r="BA12" s="290">
        <v>522.06330000000003</v>
      </c>
      <c r="BB12" s="290">
        <v>369.91879999999998</v>
      </c>
      <c r="BC12" s="220">
        <f>SUM(BA12:BB12)</f>
        <v>891.98209999999995</v>
      </c>
      <c r="BD12" s="220">
        <v>399.29419999999999</v>
      </c>
      <c r="BE12" s="220">
        <v>366.76900000000001</v>
      </c>
      <c r="BF12" s="169">
        <f>SUM(BD12:BE12)</f>
        <v>766.06320000000005</v>
      </c>
      <c r="BG12" s="290">
        <v>753.79859999999996</v>
      </c>
      <c r="BH12" s="290">
        <v>658.73739999999998</v>
      </c>
      <c r="BI12" s="220">
        <f>SUM(BG12:BH12)</f>
        <v>1412.5360000000001</v>
      </c>
      <c r="BJ12" s="290">
        <v>878.30510000000004</v>
      </c>
      <c r="BK12" s="290">
        <v>669.92089999999996</v>
      </c>
      <c r="BL12" s="290">
        <f t="shared" si="1"/>
        <v>1548.2260000000001</v>
      </c>
      <c r="BM12" s="220">
        <v>851.24580000000003</v>
      </c>
      <c r="BN12" s="220">
        <v>429.24680000000001</v>
      </c>
      <c r="BO12" s="220">
        <f>SUM(BM12:BN12)</f>
        <v>1280.4926</v>
      </c>
      <c r="BP12" s="220">
        <v>1005.5667</v>
      </c>
      <c r="BQ12" s="220">
        <v>662.24279999999999</v>
      </c>
      <c r="BR12" s="220">
        <f t="shared" si="2"/>
        <v>1667.8094999999998</v>
      </c>
      <c r="BS12" s="220">
        <v>663.04380000000003</v>
      </c>
      <c r="BT12" s="220">
        <v>406.95209999999997</v>
      </c>
      <c r="BU12" s="220">
        <f>SUM(BS12:BT12)</f>
        <v>1069.9958999999999</v>
      </c>
      <c r="BV12" s="220">
        <v>1366.8143</v>
      </c>
      <c r="BW12" s="220">
        <v>515.03390000000002</v>
      </c>
      <c r="BX12" s="220">
        <f>SUM(BV12:BW12)</f>
        <v>1881.8481999999999</v>
      </c>
    </row>
    <row r="13" spans="1:76" x14ac:dyDescent="0.25">
      <c r="A13" s="153"/>
      <c r="AE13" s="155"/>
      <c r="AF13" s="148"/>
      <c r="AG13" s="148"/>
      <c r="AH13" s="198"/>
      <c r="AI13" s="148"/>
      <c r="AJ13" s="148"/>
      <c r="AK13" s="281"/>
      <c r="AL13" s="148"/>
      <c r="AM13" s="148"/>
      <c r="AN13" s="198"/>
      <c r="AO13" s="148"/>
      <c r="AP13" s="148"/>
      <c r="AQ13" s="281"/>
      <c r="AR13" s="346"/>
      <c r="AS13" s="346"/>
      <c r="AT13" s="346"/>
      <c r="AU13" s="148"/>
      <c r="AV13" s="148"/>
      <c r="AW13" s="281"/>
      <c r="AX13" s="148"/>
      <c r="AY13" s="148"/>
      <c r="AZ13" s="315"/>
    </row>
    <row r="14" spans="1:76" ht="22.5" customHeight="1" x14ac:dyDescent="0.25">
      <c r="A14" s="304" t="s">
        <v>312</v>
      </c>
      <c r="B14" s="305"/>
      <c r="C14" s="305"/>
      <c r="D14" s="305"/>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305"/>
      <c r="AR14" s="305"/>
      <c r="AS14" s="305"/>
      <c r="AT14" s="305"/>
      <c r="AU14" s="305"/>
      <c r="AV14" s="305"/>
      <c r="AW14" s="305"/>
      <c r="AX14" s="305"/>
      <c r="AY14" s="305"/>
      <c r="AZ14" s="305"/>
    </row>
    <row r="15" spans="1:76" x14ac:dyDescent="0.25">
      <c r="A15" s="260" t="s">
        <v>198</v>
      </c>
      <c r="AC15" s="173"/>
      <c r="AD15" s="173"/>
      <c r="AE15" s="204"/>
      <c r="AF15" s="148"/>
      <c r="AG15" s="148"/>
      <c r="AH15" s="198"/>
      <c r="AI15" s="148"/>
      <c r="AJ15" s="148"/>
      <c r="AK15" s="281"/>
      <c r="AL15" s="148"/>
      <c r="AM15" s="148"/>
      <c r="AN15" s="198"/>
      <c r="AO15" s="148"/>
      <c r="AP15" s="148"/>
      <c r="AQ15" s="281"/>
      <c r="AR15" s="346"/>
      <c r="AS15" s="346"/>
      <c r="AT15" s="346"/>
      <c r="AU15" s="148"/>
      <c r="AV15" s="148"/>
      <c r="AW15" s="281"/>
      <c r="AX15" s="148"/>
      <c r="AY15" s="148"/>
      <c r="AZ15" s="315"/>
    </row>
    <row r="16" spans="1:76" x14ac:dyDescent="0.25">
      <c r="A16" s="261" t="s">
        <v>5</v>
      </c>
      <c r="AC16" s="173"/>
      <c r="AD16" s="173"/>
      <c r="AE16" s="204"/>
      <c r="AF16" s="148"/>
      <c r="AG16" s="148"/>
      <c r="AH16" s="198"/>
      <c r="AI16" s="148"/>
      <c r="AJ16" s="148"/>
      <c r="AK16" s="281"/>
      <c r="AL16" s="148"/>
      <c r="AM16" s="148"/>
      <c r="AN16" s="198"/>
      <c r="AO16" s="148"/>
      <c r="AP16" s="148"/>
      <c r="AQ16" s="281"/>
      <c r="AR16" s="346"/>
      <c r="AS16" s="346"/>
      <c r="AT16" s="346"/>
      <c r="AU16" s="148"/>
      <c r="AV16" s="148"/>
      <c r="AW16" s="281"/>
      <c r="AX16" s="148"/>
      <c r="AY16" s="148"/>
      <c r="AZ16" s="315"/>
    </row>
    <row r="17" spans="1:76" x14ac:dyDescent="0.25">
      <c r="A17" s="262" t="s">
        <v>199</v>
      </c>
      <c r="M17" s="148">
        <v>0</v>
      </c>
      <c r="N17" s="148">
        <v>0.73309999999999997</v>
      </c>
      <c r="O17" s="142">
        <f>N17+M17</f>
        <v>0.73309999999999997</v>
      </c>
      <c r="P17" s="148">
        <v>0</v>
      </c>
      <c r="Q17" s="148">
        <v>0</v>
      </c>
      <c r="R17" s="148">
        <v>1.3939999999999999</v>
      </c>
      <c r="S17" s="142">
        <f>R17+Q17</f>
        <v>1.3939999999999999</v>
      </c>
      <c r="T17" s="148">
        <v>1.3938999999999999</v>
      </c>
      <c r="U17" s="148">
        <v>0</v>
      </c>
      <c r="V17" s="148">
        <v>1.1000000000000001</v>
      </c>
      <c r="W17" s="142">
        <f>V17+U17</f>
        <v>1.1000000000000001</v>
      </c>
      <c r="X17" s="148">
        <v>1</v>
      </c>
      <c r="Y17" s="148">
        <v>0</v>
      </c>
      <c r="Z17" s="148">
        <v>0.80859999999999999</v>
      </c>
      <c r="AA17" s="148">
        <f>SUM(Y17:Z17)</f>
        <v>0.80859999999999999</v>
      </c>
      <c r="AB17" s="148"/>
      <c r="AC17" s="148">
        <v>3</v>
      </c>
      <c r="AD17" s="148">
        <v>0.81820000000000004</v>
      </c>
      <c r="AE17" s="142">
        <f>AD17+AC17</f>
        <v>3.8182</v>
      </c>
      <c r="AF17" s="148">
        <v>1.35</v>
      </c>
      <c r="AG17" s="148">
        <v>0.82399999999999995</v>
      </c>
      <c r="AH17" s="198">
        <f>SUM(AF17:AG17)</f>
        <v>2.1739999999999999</v>
      </c>
      <c r="AI17" s="148">
        <v>0.8538</v>
      </c>
      <c r="AJ17" s="148">
        <v>5.1900000000000002E-2</v>
      </c>
      <c r="AK17" s="281">
        <f>SUM(AI17:AJ17)</f>
        <v>0.90569999999999995</v>
      </c>
      <c r="AL17" s="148">
        <v>5</v>
      </c>
      <c r="AM17" s="148">
        <v>1E-4</v>
      </c>
      <c r="AN17" s="198">
        <f>SUM(AL17:AM17)</f>
        <v>5.0000999999999998</v>
      </c>
      <c r="AO17" s="148">
        <v>0.5</v>
      </c>
      <c r="AP17" s="148">
        <v>1E-4</v>
      </c>
      <c r="AQ17" s="281">
        <f>SUM(AO17:AP17)</f>
        <v>0.50009999999999999</v>
      </c>
      <c r="AR17" s="346">
        <v>9.1300000000000006E-2</v>
      </c>
      <c r="AS17" s="346">
        <v>0</v>
      </c>
      <c r="AT17" s="346">
        <f>SUM(AR17:AS17)</f>
        <v>9.1300000000000006E-2</v>
      </c>
      <c r="AU17" s="148">
        <v>3</v>
      </c>
      <c r="AV17" s="148">
        <v>1E-4</v>
      </c>
      <c r="AW17" s="281">
        <f>SUM(AU17:AV17)</f>
        <v>3.0001000000000002</v>
      </c>
      <c r="AX17" s="148">
        <v>3</v>
      </c>
      <c r="AY17" s="148">
        <v>1E-4</v>
      </c>
      <c r="AZ17" s="315">
        <f>SUM(AX17:AY17)</f>
        <v>3.0001000000000002</v>
      </c>
      <c r="BA17" s="288">
        <v>2</v>
      </c>
      <c r="BB17" s="288">
        <v>0</v>
      </c>
      <c r="BC17" s="288">
        <f>SUM(BA17:BB17)</f>
        <v>2</v>
      </c>
      <c r="BD17" s="288">
        <v>1.4268000000000001</v>
      </c>
      <c r="BE17" s="288">
        <v>0</v>
      </c>
      <c r="BF17" s="288">
        <f>SUM(BD17:BE17)</f>
        <v>1.4268000000000001</v>
      </c>
      <c r="BG17" s="288">
        <v>3</v>
      </c>
      <c r="BH17" s="288">
        <v>1E-4</v>
      </c>
      <c r="BI17" s="288">
        <f>SUM(BG17:BH17)</f>
        <v>3.0001000000000002</v>
      </c>
      <c r="BJ17" s="173">
        <v>1.915</v>
      </c>
      <c r="BK17" s="173">
        <v>0</v>
      </c>
      <c r="BL17" s="173">
        <f>SUM(BJ17:BK17)</f>
        <v>1.915</v>
      </c>
      <c r="BM17" s="173">
        <v>1.3669</v>
      </c>
      <c r="BN17" s="173">
        <v>0</v>
      </c>
      <c r="BO17" s="173">
        <f>SUM(BM17:BN17)</f>
        <v>1.3669</v>
      </c>
      <c r="BP17" s="173">
        <v>1.3845000000000001</v>
      </c>
      <c r="BQ17" s="173">
        <v>0</v>
      </c>
      <c r="BR17" s="173">
        <f>SUM(BP17:BQ17)</f>
        <v>1.3845000000000001</v>
      </c>
      <c r="BS17" s="154">
        <v>0.1147</v>
      </c>
      <c r="BT17" s="154">
        <v>0</v>
      </c>
      <c r="BU17" s="154">
        <f>SUM(BS17:BT17)</f>
        <v>0.1147</v>
      </c>
      <c r="BV17" s="154">
        <v>0.55000000000000004</v>
      </c>
      <c r="BW17" s="154">
        <v>0</v>
      </c>
      <c r="BX17" s="154">
        <f>SUM(BV17:BW17)</f>
        <v>0.55000000000000004</v>
      </c>
    </row>
    <row r="18" spans="1:76" x14ac:dyDescent="0.25">
      <c r="A18" s="262" t="s">
        <v>200</v>
      </c>
      <c r="M18" s="148">
        <v>0</v>
      </c>
      <c r="N18" s="148">
        <v>0.31469999999999998</v>
      </c>
      <c r="O18" s="142">
        <f>N18+M18</f>
        <v>0.31469999999999998</v>
      </c>
      <c r="P18" s="148">
        <v>0</v>
      </c>
      <c r="Q18" s="148">
        <v>0</v>
      </c>
      <c r="R18" s="148">
        <v>14.63</v>
      </c>
      <c r="S18" s="142">
        <f>R18+Q18</f>
        <v>14.63</v>
      </c>
      <c r="T18" s="148">
        <v>2.9649999999999999</v>
      </c>
      <c r="U18" s="148">
        <v>0</v>
      </c>
      <c r="V18" s="148">
        <v>1</v>
      </c>
      <c r="W18" s="142">
        <f>V18+U18</f>
        <v>1</v>
      </c>
      <c r="X18" s="148">
        <v>0.36609999999999998</v>
      </c>
      <c r="Y18" s="148">
        <v>0</v>
      </c>
      <c r="Z18" s="148">
        <v>0.7893</v>
      </c>
      <c r="AA18" s="148">
        <f>SUM(Y18:Z18)</f>
        <v>0.7893</v>
      </c>
      <c r="AB18" s="148"/>
      <c r="AC18" s="148">
        <v>15.201499999999999</v>
      </c>
      <c r="AD18" s="148">
        <v>3.0486</v>
      </c>
      <c r="AE18" s="200">
        <f t="shared" ref="AE18:AE63" si="8">AD18+AC18</f>
        <v>18.2501</v>
      </c>
      <c r="AF18" s="148">
        <v>15.3001</v>
      </c>
      <c r="AG18" s="148">
        <v>1.4</v>
      </c>
      <c r="AH18" s="200">
        <f t="shared" ref="AH18:AH63" si="9">SUM(AF18:AG18)</f>
        <v>16.700099999999999</v>
      </c>
      <c r="AI18" s="148">
        <v>10.2117</v>
      </c>
      <c r="AJ18" s="148">
        <v>0.41980000000000001</v>
      </c>
      <c r="AK18" s="281">
        <f t="shared" ref="AK18:AK63" si="10">SUM(AI18:AJ18)</f>
        <v>10.631500000000001</v>
      </c>
      <c r="AL18" s="148">
        <v>14.7944</v>
      </c>
      <c r="AM18" s="148">
        <v>0.38009999999999999</v>
      </c>
      <c r="AN18" s="200">
        <f t="shared" ref="AN18:AN63" si="11">SUM(AL18:AM18)</f>
        <v>15.1745</v>
      </c>
      <c r="AO18" s="148">
        <v>7.1976000000000004</v>
      </c>
      <c r="AP18" s="148">
        <v>0.5</v>
      </c>
      <c r="AQ18" s="281">
        <f t="shared" ref="AQ18:AQ63" si="12">SUM(AO18:AP18)</f>
        <v>7.6976000000000004</v>
      </c>
      <c r="AR18" s="346">
        <v>5.9317000000000002</v>
      </c>
      <c r="AS18" s="346">
        <v>0.28870000000000001</v>
      </c>
      <c r="AT18" s="346">
        <f>SUM(AR18:AS18)</f>
        <v>6.2204000000000006</v>
      </c>
      <c r="AU18" s="148">
        <v>15.9</v>
      </c>
      <c r="AV18" s="148">
        <v>0.5</v>
      </c>
      <c r="AW18" s="281">
        <f t="shared" ref="AW18:AW63" si="13">SUM(AU18:AV18)</f>
        <v>16.399999999999999</v>
      </c>
      <c r="AX18" s="148">
        <v>14.15</v>
      </c>
      <c r="AY18" s="148">
        <v>0.5</v>
      </c>
      <c r="AZ18" s="315">
        <f>SUM(AX18:AY18)</f>
        <v>14.65</v>
      </c>
      <c r="BA18" s="288">
        <v>8.5995000000000008</v>
      </c>
      <c r="BB18" s="288">
        <v>0.5</v>
      </c>
      <c r="BC18" s="288">
        <f>SUM(BA18:BB18)</f>
        <v>9.0995000000000008</v>
      </c>
      <c r="BD18" s="288">
        <v>5.0420999999999996</v>
      </c>
      <c r="BE18" s="288">
        <v>0.27560000000000001</v>
      </c>
      <c r="BF18" s="288">
        <f t="shared" ref="BF18:BF19" si="14">SUM(BD18:BE18)</f>
        <v>5.3176999999999994</v>
      </c>
      <c r="BG18" s="288">
        <v>9.25</v>
      </c>
      <c r="BH18" s="288">
        <v>0.5</v>
      </c>
      <c r="BI18" s="288">
        <f>SUM(BG18:BH18)</f>
        <v>9.75</v>
      </c>
      <c r="BJ18" s="173">
        <v>4.9447999999999999</v>
      </c>
      <c r="BK18" s="173">
        <v>0.3876</v>
      </c>
      <c r="BL18" s="173">
        <f t="shared" ref="BL18:BL19" si="15">SUM(BJ18:BK18)</f>
        <v>5.3323999999999998</v>
      </c>
      <c r="BM18" s="173">
        <v>3.7936999999999999</v>
      </c>
      <c r="BN18" s="173">
        <v>9.7500000000000003E-2</v>
      </c>
      <c r="BO18" s="173">
        <f>SUM(BM18:BN18)</f>
        <v>3.8912</v>
      </c>
      <c r="BP18" s="173">
        <v>7.6295999999999999</v>
      </c>
      <c r="BQ18" s="173">
        <v>2.5000000000000001E-2</v>
      </c>
      <c r="BR18" s="173">
        <f t="shared" ref="BR18:BR19" si="16">SUM(BP18:BQ18)</f>
        <v>7.6546000000000003</v>
      </c>
      <c r="BS18" s="154">
        <v>6.3274999999999997</v>
      </c>
      <c r="BT18" s="154">
        <v>0</v>
      </c>
      <c r="BU18" s="154">
        <f>SUM(BS18:BT18)</f>
        <v>6.3274999999999997</v>
      </c>
      <c r="BV18" s="154">
        <v>3.3001</v>
      </c>
      <c r="BW18" s="154">
        <v>1E-4</v>
      </c>
      <c r="BX18" s="154">
        <f>SUM(BV18:BW18)</f>
        <v>3.3002000000000002</v>
      </c>
    </row>
    <row r="19" spans="1:76" x14ac:dyDescent="0.25">
      <c r="A19" s="262" t="s">
        <v>201</v>
      </c>
      <c r="M19" s="148">
        <v>0</v>
      </c>
      <c r="N19" s="148">
        <v>0</v>
      </c>
      <c r="O19" s="142">
        <f>N19+M19</f>
        <v>0</v>
      </c>
      <c r="P19" s="148">
        <v>0</v>
      </c>
      <c r="Q19" s="148">
        <v>0</v>
      </c>
      <c r="R19" s="148">
        <v>1E-4</v>
      </c>
      <c r="S19" s="142">
        <f>R19+Q19</f>
        <v>1E-4</v>
      </c>
      <c r="T19" s="148">
        <v>0</v>
      </c>
      <c r="U19" s="148">
        <v>0</v>
      </c>
      <c r="V19" s="148">
        <v>1E-4</v>
      </c>
      <c r="W19" s="142">
        <f>V19+U19</f>
        <v>1E-4</v>
      </c>
      <c r="X19" s="148">
        <v>0</v>
      </c>
      <c r="Y19" s="148">
        <v>0</v>
      </c>
      <c r="Z19" s="148">
        <v>0</v>
      </c>
      <c r="AA19" s="148">
        <f>SUM(Y19:Z19)</f>
        <v>0</v>
      </c>
      <c r="AB19" s="148"/>
      <c r="AC19" s="148">
        <v>1E-4</v>
      </c>
      <c r="AD19" s="148">
        <v>0</v>
      </c>
      <c r="AE19" s="200">
        <f t="shared" si="8"/>
        <v>1E-4</v>
      </c>
      <c r="AF19" s="148">
        <v>1E-4</v>
      </c>
      <c r="AG19" s="148">
        <v>0</v>
      </c>
      <c r="AH19" s="200">
        <f t="shared" si="9"/>
        <v>1E-4</v>
      </c>
      <c r="AI19" s="148">
        <v>0</v>
      </c>
      <c r="AJ19" s="148">
        <v>0</v>
      </c>
      <c r="AK19" s="281">
        <f t="shared" si="10"/>
        <v>0</v>
      </c>
      <c r="AL19" s="148">
        <v>1E-4</v>
      </c>
      <c r="AM19" s="148">
        <v>0</v>
      </c>
      <c r="AN19" s="200">
        <f t="shared" si="11"/>
        <v>1E-4</v>
      </c>
      <c r="AO19" s="148">
        <v>1E-4</v>
      </c>
      <c r="AP19" s="148">
        <v>0</v>
      </c>
      <c r="AQ19" s="281">
        <f t="shared" si="12"/>
        <v>1E-4</v>
      </c>
      <c r="AR19" s="346">
        <v>0</v>
      </c>
      <c r="AS19" s="346">
        <v>0</v>
      </c>
      <c r="AT19" s="346">
        <v>0</v>
      </c>
      <c r="AU19" s="148">
        <v>1E-4</v>
      </c>
      <c r="AV19" s="148">
        <v>0</v>
      </c>
      <c r="AW19" s="281">
        <f t="shared" si="13"/>
        <v>1E-4</v>
      </c>
      <c r="AX19" s="148">
        <v>1E-4</v>
      </c>
      <c r="AY19" s="148">
        <v>0</v>
      </c>
      <c r="AZ19" s="315">
        <f t="shared" ref="AZ19:AZ20" si="17">SUM(AX19:AY19)</f>
        <v>1E-4</v>
      </c>
      <c r="BA19" s="288">
        <v>1E-4</v>
      </c>
      <c r="BB19" s="288">
        <v>0</v>
      </c>
      <c r="BC19" s="288">
        <f>SUM(BA19:BB19)</f>
        <v>1E-4</v>
      </c>
      <c r="BD19" s="288">
        <v>0</v>
      </c>
      <c r="BE19" s="288">
        <v>0</v>
      </c>
      <c r="BF19" s="288">
        <f t="shared" si="14"/>
        <v>0</v>
      </c>
      <c r="BG19" s="288">
        <v>1E-4</v>
      </c>
      <c r="BH19" s="288">
        <v>0</v>
      </c>
      <c r="BI19" s="288">
        <f>SUM(BG19:BH19)</f>
        <v>1E-4</v>
      </c>
      <c r="BJ19" s="173">
        <v>1E-4</v>
      </c>
      <c r="BK19" s="173">
        <v>0</v>
      </c>
      <c r="BL19" s="173">
        <f t="shared" si="15"/>
        <v>1E-4</v>
      </c>
      <c r="BM19" s="173">
        <v>0</v>
      </c>
      <c r="BN19" s="173">
        <v>0</v>
      </c>
      <c r="BO19" s="173">
        <v>0</v>
      </c>
      <c r="BP19" s="173">
        <v>1E-4</v>
      </c>
      <c r="BQ19" s="173">
        <v>0</v>
      </c>
      <c r="BR19" s="173">
        <f t="shared" si="16"/>
        <v>1E-4</v>
      </c>
      <c r="BS19" s="173">
        <v>1E-4</v>
      </c>
      <c r="BT19" s="173">
        <v>0</v>
      </c>
      <c r="BU19" s="173">
        <f t="shared" ref="BU19:BU20" si="18">SUM(BS19:BT19)</f>
        <v>1E-4</v>
      </c>
      <c r="BV19" s="173">
        <v>1E-4</v>
      </c>
      <c r="BW19" s="173">
        <v>0</v>
      </c>
      <c r="BX19" s="173">
        <f t="shared" ref="BX19:BX20" si="19">SUM(BV19:BW19)</f>
        <v>1E-4</v>
      </c>
    </row>
    <row r="20" spans="1:76" x14ac:dyDescent="0.25">
      <c r="A20" s="262" t="s">
        <v>202</v>
      </c>
      <c r="M20" s="148">
        <v>0</v>
      </c>
      <c r="N20" s="148">
        <v>1.3758999999999999</v>
      </c>
      <c r="O20" s="142">
        <f>N20+M20</f>
        <v>1.3758999999999999</v>
      </c>
      <c r="P20" s="148">
        <v>0</v>
      </c>
      <c r="Q20" s="148">
        <v>0</v>
      </c>
      <c r="R20" s="148">
        <v>3.1215999999999999</v>
      </c>
      <c r="S20" s="142">
        <f>R20+Q20</f>
        <v>3.1215999999999999</v>
      </c>
      <c r="T20" s="148">
        <v>0</v>
      </c>
      <c r="U20" s="148">
        <v>0</v>
      </c>
      <c r="V20" s="148">
        <v>1.5</v>
      </c>
      <c r="W20" s="142">
        <f>V20+U20</f>
        <v>1.5</v>
      </c>
      <c r="X20" s="148">
        <v>0</v>
      </c>
      <c r="Y20" s="148">
        <v>0</v>
      </c>
      <c r="Z20" s="148">
        <v>1.3231999999999999</v>
      </c>
      <c r="AA20" s="148">
        <f>SUM(Y20:Z20)</f>
        <v>1.3231999999999999</v>
      </c>
      <c r="AB20" s="148"/>
      <c r="AC20" s="148">
        <v>3.9037999999999999</v>
      </c>
      <c r="AD20" s="148">
        <v>0</v>
      </c>
      <c r="AE20" s="200">
        <f t="shared" si="8"/>
        <v>3.9037999999999999</v>
      </c>
      <c r="AF20" s="148">
        <v>1</v>
      </c>
      <c r="AG20" s="148">
        <v>0</v>
      </c>
      <c r="AH20" s="200">
        <f t="shared" si="9"/>
        <v>1</v>
      </c>
      <c r="AI20" s="148">
        <v>0.51849999999999996</v>
      </c>
      <c r="AJ20" s="148">
        <v>0</v>
      </c>
      <c r="AK20" s="281">
        <f t="shared" si="10"/>
        <v>0.51849999999999996</v>
      </c>
      <c r="AL20" s="148">
        <v>0.5</v>
      </c>
      <c r="AM20" s="148">
        <v>0</v>
      </c>
      <c r="AN20" s="200">
        <f t="shared" si="11"/>
        <v>0.5</v>
      </c>
      <c r="AO20" s="148">
        <v>0.5</v>
      </c>
      <c r="AP20" s="148">
        <v>0</v>
      </c>
      <c r="AQ20" s="281">
        <f t="shared" si="12"/>
        <v>0.5</v>
      </c>
      <c r="AR20" s="346">
        <v>0.31830000000000003</v>
      </c>
      <c r="AS20" s="346">
        <v>0</v>
      </c>
      <c r="AT20" s="346">
        <f>SUM(AR20:AS20)</f>
        <v>0.31830000000000003</v>
      </c>
      <c r="AU20" s="148">
        <v>0.5</v>
      </c>
      <c r="AV20" s="148">
        <v>0</v>
      </c>
      <c r="AW20" s="281">
        <f t="shared" si="13"/>
        <v>0.5</v>
      </c>
      <c r="AX20" s="148">
        <v>0.5</v>
      </c>
      <c r="AY20" s="148">
        <v>0</v>
      </c>
      <c r="AZ20" s="315">
        <f t="shared" si="17"/>
        <v>0.5</v>
      </c>
      <c r="BA20" s="288">
        <v>1E-4</v>
      </c>
      <c r="BB20" s="288">
        <v>0</v>
      </c>
      <c r="BC20" s="288">
        <f>SUM(BA20:BB20)</f>
        <v>1E-4</v>
      </c>
      <c r="BD20" s="288">
        <v>0</v>
      </c>
      <c r="BE20" s="288">
        <v>0</v>
      </c>
      <c r="BF20" s="288">
        <f t="shared" ref="BF20" si="20">SUM(BD20:BE20)</f>
        <v>0</v>
      </c>
      <c r="BG20" s="288">
        <v>1E-4</v>
      </c>
      <c r="BH20" s="288">
        <v>0</v>
      </c>
      <c r="BI20" s="288">
        <f>SUM(BG20:BH20)</f>
        <v>1E-4</v>
      </c>
      <c r="BJ20" s="173">
        <v>1E-4</v>
      </c>
      <c r="BK20" s="173">
        <v>0</v>
      </c>
      <c r="BL20" s="173">
        <f t="shared" ref="BL20" si="21">SUM(BJ20:BK20)</f>
        <v>1E-4</v>
      </c>
      <c r="BM20" s="173">
        <v>0</v>
      </c>
      <c r="BN20" s="173">
        <v>0</v>
      </c>
      <c r="BO20" s="173">
        <v>0</v>
      </c>
      <c r="BP20" s="173">
        <v>1E-4</v>
      </c>
      <c r="BQ20" s="173">
        <v>0</v>
      </c>
      <c r="BR20" s="173">
        <f t="shared" ref="BR20" si="22">SUM(BP20:BQ20)</f>
        <v>1E-4</v>
      </c>
      <c r="BS20" s="173">
        <v>1E-4</v>
      </c>
      <c r="BT20" s="173">
        <v>0</v>
      </c>
      <c r="BU20" s="173">
        <f t="shared" si="18"/>
        <v>1E-4</v>
      </c>
      <c r="BV20" s="173">
        <v>1E-4</v>
      </c>
      <c r="BW20" s="173">
        <v>0</v>
      </c>
      <c r="BX20" s="173">
        <f t="shared" si="19"/>
        <v>1E-4</v>
      </c>
    </row>
    <row r="21" spans="1:76" x14ac:dyDescent="0.25">
      <c r="A21" s="261" t="s">
        <v>203</v>
      </c>
      <c r="AC21" s="173"/>
      <c r="AD21" s="173"/>
      <c r="AE21" s="200">
        <f t="shared" si="8"/>
        <v>0</v>
      </c>
      <c r="AF21" s="148"/>
      <c r="AG21" s="148"/>
      <c r="AH21" s="200">
        <f t="shared" si="9"/>
        <v>0</v>
      </c>
      <c r="AI21" s="148"/>
      <c r="AJ21" s="148"/>
      <c r="AK21" s="281">
        <f t="shared" si="10"/>
        <v>0</v>
      </c>
      <c r="AL21" s="148"/>
      <c r="AM21" s="148"/>
      <c r="AN21" s="200">
        <f t="shared" si="11"/>
        <v>0</v>
      </c>
      <c r="AO21" s="148"/>
      <c r="AP21" s="148"/>
      <c r="AQ21" s="281">
        <f t="shared" si="12"/>
        <v>0</v>
      </c>
      <c r="AR21" s="346"/>
      <c r="AS21" s="346"/>
      <c r="AT21" s="346"/>
      <c r="AU21" s="148"/>
      <c r="AV21" s="148"/>
      <c r="AW21" s="281">
        <f t="shared" si="13"/>
        <v>0</v>
      </c>
      <c r="AX21" s="148"/>
      <c r="AY21" s="148"/>
      <c r="AZ21" s="315"/>
      <c r="BA21" s="288"/>
      <c r="BB21" s="288"/>
      <c r="BC21" s="288"/>
      <c r="BD21" s="288"/>
      <c r="BE21" s="288"/>
      <c r="BF21" s="288"/>
      <c r="BG21" s="288"/>
      <c r="BH21" s="288"/>
      <c r="BI21" s="288"/>
      <c r="BJ21" s="173"/>
      <c r="BK21" s="173"/>
      <c r="BL21" s="173"/>
      <c r="BM21" s="173"/>
      <c r="BN21" s="173"/>
      <c r="BO21" s="173"/>
      <c r="BP21" s="173"/>
      <c r="BQ21" s="173"/>
      <c r="BR21" s="173"/>
    </row>
    <row r="22" spans="1:76" ht="18.75" hidden="1" customHeight="1" x14ac:dyDescent="0.25">
      <c r="A22" s="263" t="s">
        <v>246</v>
      </c>
      <c r="B22" s="156"/>
      <c r="C22" s="156"/>
      <c r="D22" s="156"/>
      <c r="E22" s="156"/>
      <c r="F22" s="156"/>
      <c r="G22" s="156"/>
      <c r="H22" s="156"/>
      <c r="I22" s="156"/>
      <c r="J22" s="156"/>
      <c r="K22" s="156"/>
      <c r="L22" s="156"/>
      <c r="M22" s="157">
        <v>0</v>
      </c>
      <c r="N22" s="157">
        <v>0</v>
      </c>
      <c r="O22" s="158">
        <v>0</v>
      </c>
      <c r="P22" s="157">
        <v>0</v>
      </c>
      <c r="Q22" s="157">
        <v>0</v>
      </c>
      <c r="R22" s="157">
        <v>0</v>
      </c>
      <c r="S22" s="158">
        <v>0</v>
      </c>
      <c r="T22" s="157">
        <v>0</v>
      </c>
      <c r="U22" s="157">
        <v>0</v>
      </c>
      <c r="V22" s="157">
        <v>0</v>
      </c>
      <c r="W22" s="158">
        <v>0</v>
      </c>
      <c r="X22" s="157">
        <v>0</v>
      </c>
      <c r="Y22" s="157"/>
      <c r="Z22" s="157"/>
      <c r="AA22" s="157"/>
      <c r="AB22" s="219"/>
      <c r="AC22" s="157">
        <v>0</v>
      </c>
      <c r="AD22" s="157">
        <v>0</v>
      </c>
      <c r="AE22" s="200">
        <f t="shared" si="8"/>
        <v>0</v>
      </c>
      <c r="AF22" s="148"/>
      <c r="AG22" s="148"/>
      <c r="AH22" s="200">
        <f t="shared" si="9"/>
        <v>0</v>
      </c>
      <c r="AI22" s="148"/>
      <c r="AJ22" s="148"/>
      <c r="AK22" s="281">
        <f t="shared" si="10"/>
        <v>0</v>
      </c>
      <c r="AL22" s="148"/>
      <c r="AM22" s="148"/>
      <c r="AN22" s="200">
        <f t="shared" si="11"/>
        <v>0</v>
      </c>
      <c r="AO22" s="148"/>
      <c r="AP22" s="148"/>
      <c r="AQ22" s="281">
        <f t="shared" si="12"/>
        <v>0</v>
      </c>
      <c r="AR22" s="346"/>
      <c r="AS22" s="346"/>
      <c r="AT22" s="346"/>
      <c r="AU22" s="148"/>
      <c r="AV22" s="148"/>
      <c r="AW22" s="281">
        <f t="shared" si="13"/>
        <v>0</v>
      </c>
      <c r="AX22" s="148"/>
      <c r="AY22" s="148"/>
      <c r="AZ22" s="315"/>
      <c r="BA22" s="288"/>
      <c r="BB22" s="288"/>
      <c r="BC22" s="288"/>
      <c r="BD22" s="288"/>
      <c r="BE22" s="288"/>
      <c r="BF22" s="288"/>
      <c r="BG22" s="288"/>
      <c r="BH22" s="288"/>
      <c r="BI22" s="288"/>
      <c r="BJ22" s="173"/>
      <c r="BK22" s="173"/>
      <c r="BL22" s="173"/>
      <c r="BM22" s="173"/>
      <c r="BN22" s="173"/>
      <c r="BO22" s="173"/>
      <c r="BP22" s="173"/>
      <c r="BQ22" s="173"/>
      <c r="BR22" s="173"/>
    </row>
    <row r="23" spans="1:76" ht="22.5" hidden="1" customHeight="1" x14ac:dyDescent="0.25">
      <c r="A23" s="264" t="s">
        <v>204</v>
      </c>
      <c r="B23" s="156"/>
      <c r="C23" s="156"/>
      <c r="D23" s="156"/>
      <c r="E23" s="156"/>
      <c r="F23" s="156"/>
      <c r="G23" s="156"/>
      <c r="H23" s="156"/>
      <c r="I23" s="156"/>
      <c r="J23" s="156"/>
      <c r="K23" s="156"/>
      <c r="L23" s="156"/>
      <c r="M23" s="157">
        <v>0</v>
      </c>
      <c r="N23" s="157">
        <v>0</v>
      </c>
      <c r="O23" s="158">
        <v>0</v>
      </c>
      <c r="P23" s="157">
        <v>0</v>
      </c>
      <c r="Q23" s="157">
        <v>0</v>
      </c>
      <c r="R23" s="157">
        <v>0</v>
      </c>
      <c r="S23" s="158">
        <v>0</v>
      </c>
      <c r="T23" s="157">
        <v>0</v>
      </c>
      <c r="U23" s="157">
        <v>0</v>
      </c>
      <c r="V23" s="157">
        <v>0</v>
      </c>
      <c r="W23" s="158">
        <v>0</v>
      </c>
      <c r="X23" s="157">
        <v>0</v>
      </c>
      <c r="Y23" s="157"/>
      <c r="Z23" s="157"/>
      <c r="AA23" s="157"/>
      <c r="AB23" s="219"/>
      <c r="AC23" s="157">
        <v>0</v>
      </c>
      <c r="AD23" s="157">
        <v>0</v>
      </c>
      <c r="AE23" s="200">
        <f t="shared" si="8"/>
        <v>0</v>
      </c>
      <c r="AF23" s="148"/>
      <c r="AG23" s="148"/>
      <c r="AH23" s="200">
        <f t="shared" si="9"/>
        <v>0</v>
      </c>
      <c r="AI23" s="148"/>
      <c r="AJ23" s="148"/>
      <c r="AK23" s="281">
        <f t="shared" si="10"/>
        <v>0</v>
      </c>
      <c r="AL23" s="148"/>
      <c r="AM23" s="148"/>
      <c r="AN23" s="200">
        <f t="shared" si="11"/>
        <v>0</v>
      </c>
      <c r="AO23" s="148"/>
      <c r="AP23" s="148"/>
      <c r="AQ23" s="281">
        <f t="shared" si="12"/>
        <v>0</v>
      </c>
      <c r="AR23" s="346"/>
      <c r="AS23" s="346"/>
      <c r="AT23" s="346"/>
      <c r="AU23" s="148"/>
      <c r="AV23" s="148"/>
      <c r="AW23" s="281">
        <f t="shared" si="13"/>
        <v>0</v>
      </c>
      <c r="AX23" s="148"/>
      <c r="AY23" s="148"/>
      <c r="AZ23" s="315"/>
      <c r="BA23" s="288"/>
      <c r="BB23" s="288"/>
      <c r="BC23" s="288"/>
      <c r="BD23" s="288"/>
      <c r="BE23" s="288"/>
      <c r="BF23" s="288"/>
      <c r="BG23" s="288"/>
      <c r="BH23" s="288"/>
      <c r="BI23" s="288"/>
      <c r="BJ23" s="173"/>
      <c r="BK23" s="173"/>
      <c r="BL23" s="173"/>
      <c r="BM23" s="173"/>
      <c r="BN23" s="173"/>
      <c r="BO23" s="173"/>
      <c r="BP23" s="173"/>
      <c r="BQ23" s="173"/>
      <c r="BR23" s="173"/>
    </row>
    <row r="24" spans="1:76" ht="18.75" hidden="1" customHeight="1" x14ac:dyDescent="0.25">
      <c r="A24" s="263" t="s">
        <v>205</v>
      </c>
      <c r="B24" s="156"/>
      <c r="C24" s="156"/>
      <c r="D24" s="156"/>
      <c r="E24" s="156"/>
      <c r="F24" s="156"/>
      <c r="G24" s="156"/>
      <c r="H24" s="156"/>
      <c r="I24" s="156"/>
      <c r="J24" s="156"/>
      <c r="K24" s="156"/>
      <c r="L24" s="156"/>
      <c r="M24" s="157">
        <v>0</v>
      </c>
      <c r="N24" s="157">
        <v>0</v>
      </c>
      <c r="O24" s="158">
        <v>0</v>
      </c>
      <c r="P24" s="157">
        <v>0</v>
      </c>
      <c r="Q24" s="157">
        <v>0</v>
      </c>
      <c r="R24" s="157">
        <v>0</v>
      </c>
      <c r="S24" s="158">
        <v>0</v>
      </c>
      <c r="T24" s="157">
        <v>0</v>
      </c>
      <c r="U24" s="157">
        <v>0</v>
      </c>
      <c r="V24" s="157">
        <v>0</v>
      </c>
      <c r="W24" s="158">
        <v>0</v>
      </c>
      <c r="X24" s="157">
        <v>0</v>
      </c>
      <c r="Y24" s="157"/>
      <c r="Z24" s="157"/>
      <c r="AA24" s="157"/>
      <c r="AB24" s="219"/>
      <c r="AC24" s="157">
        <v>0</v>
      </c>
      <c r="AD24" s="157">
        <v>0</v>
      </c>
      <c r="AE24" s="200">
        <f t="shared" si="8"/>
        <v>0</v>
      </c>
      <c r="AF24" s="148"/>
      <c r="AG24" s="148"/>
      <c r="AH24" s="200">
        <f t="shared" si="9"/>
        <v>0</v>
      </c>
      <c r="AI24" s="148"/>
      <c r="AJ24" s="148"/>
      <c r="AK24" s="281">
        <f t="shared" si="10"/>
        <v>0</v>
      </c>
      <c r="AL24" s="148"/>
      <c r="AM24" s="148"/>
      <c r="AN24" s="200">
        <f t="shared" si="11"/>
        <v>0</v>
      </c>
      <c r="AO24" s="148"/>
      <c r="AP24" s="148"/>
      <c r="AQ24" s="281">
        <f t="shared" si="12"/>
        <v>0</v>
      </c>
      <c r="AR24" s="346"/>
      <c r="AS24" s="346"/>
      <c r="AT24" s="346"/>
      <c r="AU24" s="148"/>
      <c r="AV24" s="148"/>
      <c r="AW24" s="281">
        <f t="shared" si="13"/>
        <v>0</v>
      </c>
      <c r="AX24" s="148"/>
      <c r="AY24" s="148"/>
      <c r="AZ24" s="315"/>
      <c r="BA24" s="288"/>
      <c r="BB24" s="288"/>
      <c r="BC24" s="288"/>
      <c r="BD24" s="288"/>
      <c r="BE24" s="288"/>
      <c r="BF24" s="288"/>
      <c r="BG24" s="288"/>
      <c r="BH24" s="288"/>
      <c r="BI24" s="288"/>
      <c r="BJ24" s="173"/>
      <c r="BK24" s="173"/>
      <c r="BL24" s="173"/>
      <c r="BM24" s="173"/>
      <c r="BN24" s="173"/>
      <c r="BO24" s="173"/>
      <c r="BP24" s="173"/>
      <c r="BQ24" s="173"/>
      <c r="BR24" s="173"/>
    </row>
    <row r="25" spans="1:76" ht="18.75" hidden="1" customHeight="1" x14ac:dyDescent="0.25">
      <c r="A25" s="263" t="s">
        <v>206</v>
      </c>
      <c r="B25" s="156"/>
      <c r="C25" s="156"/>
      <c r="D25" s="156"/>
      <c r="E25" s="156"/>
      <c r="F25" s="156"/>
      <c r="G25" s="156"/>
      <c r="H25" s="156"/>
      <c r="I25" s="156"/>
      <c r="J25" s="156"/>
      <c r="K25" s="156"/>
      <c r="L25" s="156"/>
      <c r="M25" s="157">
        <v>0</v>
      </c>
      <c r="N25" s="157">
        <v>0</v>
      </c>
      <c r="O25" s="158">
        <v>0</v>
      </c>
      <c r="P25" s="157">
        <v>0</v>
      </c>
      <c r="Q25" s="157">
        <v>0</v>
      </c>
      <c r="R25" s="157">
        <v>0</v>
      </c>
      <c r="S25" s="158">
        <v>0</v>
      </c>
      <c r="T25" s="157">
        <v>0</v>
      </c>
      <c r="U25" s="157">
        <v>0</v>
      </c>
      <c r="V25" s="157">
        <v>0</v>
      </c>
      <c r="W25" s="158">
        <v>0</v>
      </c>
      <c r="X25" s="157">
        <v>0</v>
      </c>
      <c r="Y25" s="157"/>
      <c r="Z25" s="157"/>
      <c r="AA25" s="157"/>
      <c r="AB25" s="219"/>
      <c r="AC25" s="157">
        <v>0</v>
      </c>
      <c r="AD25" s="157">
        <v>0</v>
      </c>
      <c r="AE25" s="200">
        <f t="shared" si="8"/>
        <v>0</v>
      </c>
      <c r="AF25" s="148"/>
      <c r="AG25" s="148"/>
      <c r="AH25" s="200">
        <f t="shared" si="9"/>
        <v>0</v>
      </c>
      <c r="AI25" s="148"/>
      <c r="AJ25" s="148"/>
      <c r="AK25" s="281">
        <f t="shared" si="10"/>
        <v>0</v>
      </c>
      <c r="AL25" s="148"/>
      <c r="AM25" s="148"/>
      <c r="AN25" s="200">
        <f t="shared" si="11"/>
        <v>0</v>
      </c>
      <c r="AO25" s="148"/>
      <c r="AP25" s="148"/>
      <c r="AQ25" s="281">
        <f t="shared" si="12"/>
        <v>0</v>
      </c>
      <c r="AR25" s="346"/>
      <c r="AS25" s="346"/>
      <c r="AT25" s="346"/>
      <c r="AU25" s="148"/>
      <c r="AV25" s="148"/>
      <c r="AW25" s="281">
        <f t="shared" si="13"/>
        <v>0</v>
      </c>
      <c r="AX25" s="148"/>
      <c r="AY25" s="148"/>
      <c r="AZ25" s="315"/>
      <c r="BA25" s="288"/>
      <c r="BB25" s="288"/>
      <c r="BC25" s="288"/>
      <c r="BD25" s="288"/>
      <c r="BE25" s="288"/>
      <c r="BF25" s="288"/>
      <c r="BG25" s="288"/>
      <c r="BH25" s="288"/>
      <c r="BI25" s="288"/>
      <c r="BJ25" s="173"/>
      <c r="BK25" s="173"/>
      <c r="BL25" s="173"/>
      <c r="BM25" s="173"/>
      <c r="BN25" s="173"/>
      <c r="BO25" s="173"/>
      <c r="BP25" s="173"/>
      <c r="BQ25" s="173"/>
      <c r="BR25" s="173"/>
    </row>
    <row r="26" spans="1:76" ht="18.75" hidden="1" customHeight="1" x14ac:dyDescent="0.25">
      <c r="A26" s="263" t="s">
        <v>207</v>
      </c>
      <c r="B26" s="156"/>
      <c r="C26" s="156"/>
      <c r="D26" s="156"/>
      <c r="E26" s="156"/>
      <c r="F26" s="156"/>
      <c r="G26" s="156"/>
      <c r="H26" s="156"/>
      <c r="I26" s="156"/>
      <c r="J26" s="156"/>
      <c r="K26" s="156"/>
      <c r="L26" s="156"/>
      <c r="M26" s="157">
        <v>0</v>
      </c>
      <c r="N26" s="157">
        <v>0</v>
      </c>
      <c r="O26" s="158">
        <v>0</v>
      </c>
      <c r="P26" s="157">
        <v>0</v>
      </c>
      <c r="Q26" s="157">
        <v>0</v>
      </c>
      <c r="R26" s="157">
        <v>0</v>
      </c>
      <c r="S26" s="158">
        <v>0</v>
      </c>
      <c r="T26" s="157">
        <v>0</v>
      </c>
      <c r="U26" s="157">
        <v>0</v>
      </c>
      <c r="V26" s="157">
        <v>0</v>
      </c>
      <c r="W26" s="158">
        <v>0</v>
      </c>
      <c r="X26" s="157">
        <v>0</v>
      </c>
      <c r="Y26" s="157"/>
      <c r="Z26" s="157"/>
      <c r="AA26" s="157"/>
      <c r="AB26" s="219"/>
      <c r="AC26" s="157">
        <v>0</v>
      </c>
      <c r="AD26" s="157">
        <v>0</v>
      </c>
      <c r="AE26" s="200">
        <f t="shared" si="8"/>
        <v>0</v>
      </c>
      <c r="AF26" s="148"/>
      <c r="AG26" s="148"/>
      <c r="AH26" s="200">
        <f t="shared" si="9"/>
        <v>0</v>
      </c>
      <c r="AI26" s="148"/>
      <c r="AJ26" s="148"/>
      <c r="AK26" s="281">
        <f t="shared" si="10"/>
        <v>0</v>
      </c>
      <c r="AL26" s="148"/>
      <c r="AM26" s="148"/>
      <c r="AN26" s="200">
        <f t="shared" si="11"/>
        <v>0</v>
      </c>
      <c r="AO26" s="148"/>
      <c r="AP26" s="148"/>
      <c r="AQ26" s="281">
        <f t="shared" si="12"/>
        <v>0</v>
      </c>
      <c r="AR26" s="346"/>
      <c r="AS26" s="346"/>
      <c r="AT26" s="346"/>
      <c r="AU26" s="148"/>
      <c r="AV26" s="148"/>
      <c r="AW26" s="281">
        <f t="shared" si="13"/>
        <v>0</v>
      </c>
      <c r="AX26" s="148"/>
      <c r="AY26" s="148"/>
      <c r="AZ26" s="315"/>
      <c r="BA26" s="288"/>
      <c r="BB26" s="288"/>
      <c r="BC26" s="288"/>
      <c r="BD26" s="288"/>
      <c r="BE26" s="288"/>
      <c r="BF26" s="288"/>
      <c r="BG26" s="288"/>
      <c r="BH26" s="288"/>
      <c r="BI26" s="288"/>
      <c r="BJ26" s="173"/>
      <c r="BK26" s="173"/>
      <c r="BL26" s="173"/>
      <c r="BM26" s="173"/>
      <c r="BN26" s="173"/>
      <c r="BO26" s="173"/>
      <c r="BP26" s="173"/>
      <c r="BQ26" s="173"/>
      <c r="BR26" s="173"/>
    </row>
    <row r="27" spans="1:76" x14ac:dyDescent="0.25">
      <c r="A27" s="261" t="s">
        <v>295</v>
      </c>
      <c r="AC27" s="173"/>
      <c r="AD27" s="173"/>
      <c r="AE27" s="200">
        <f t="shared" si="8"/>
        <v>0</v>
      </c>
      <c r="AF27" s="148"/>
      <c r="AG27" s="148"/>
      <c r="AH27" s="200">
        <f t="shared" si="9"/>
        <v>0</v>
      </c>
      <c r="AI27" s="148"/>
      <c r="AJ27" s="148"/>
      <c r="AK27" s="281">
        <f t="shared" si="10"/>
        <v>0</v>
      </c>
      <c r="AL27" s="148"/>
      <c r="AM27" s="148"/>
      <c r="AN27" s="200">
        <f t="shared" si="11"/>
        <v>0</v>
      </c>
      <c r="AO27" s="148"/>
      <c r="AP27" s="148"/>
      <c r="AQ27" s="281">
        <f t="shared" si="12"/>
        <v>0</v>
      </c>
      <c r="AR27" s="346"/>
      <c r="AS27" s="346"/>
      <c r="AT27" s="346"/>
      <c r="AU27" s="148"/>
      <c r="AV27" s="148"/>
      <c r="AW27" s="281">
        <f t="shared" si="13"/>
        <v>0</v>
      </c>
      <c r="AX27" s="148"/>
      <c r="AY27" s="148"/>
      <c r="AZ27" s="315"/>
      <c r="BA27" s="288"/>
      <c r="BB27" s="288"/>
      <c r="BC27" s="288"/>
      <c r="BD27" s="288"/>
      <c r="BE27" s="288"/>
      <c r="BF27" s="288"/>
      <c r="BG27" s="288"/>
      <c r="BH27" s="288"/>
      <c r="BI27" s="288"/>
      <c r="BJ27" s="173"/>
      <c r="BK27" s="173"/>
      <c r="BL27" s="173"/>
      <c r="BM27" s="173"/>
      <c r="BN27" s="173"/>
      <c r="BO27" s="173"/>
      <c r="BP27" s="173"/>
      <c r="BQ27" s="173"/>
      <c r="BR27" s="173"/>
    </row>
    <row r="28" spans="1:76" ht="37.5" x14ac:dyDescent="0.25">
      <c r="A28" s="265" t="s">
        <v>208</v>
      </c>
      <c r="AE28" s="200">
        <f t="shared" si="8"/>
        <v>0</v>
      </c>
      <c r="AF28" s="148"/>
      <c r="AG28" s="148"/>
      <c r="AH28" s="200">
        <f t="shared" si="9"/>
        <v>0</v>
      </c>
      <c r="AI28" s="148"/>
      <c r="AJ28" s="148"/>
      <c r="AK28" s="281">
        <f t="shared" si="10"/>
        <v>0</v>
      </c>
      <c r="AL28" s="148"/>
      <c r="AM28" s="148"/>
      <c r="AN28" s="200">
        <f t="shared" si="11"/>
        <v>0</v>
      </c>
      <c r="AO28" s="148"/>
      <c r="AP28" s="148"/>
      <c r="AQ28" s="281">
        <f t="shared" si="12"/>
        <v>0</v>
      </c>
      <c r="AR28" s="346"/>
      <c r="AS28" s="346"/>
      <c r="AT28" s="346"/>
      <c r="AU28" s="148"/>
      <c r="AV28" s="148"/>
      <c r="AW28" s="281">
        <f t="shared" si="13"/>
        <v>0</v>
      </c>
      <c r="AX28" s="148"/>
      <c r="AY28" s="148"/>
      <c r="AZ28" s="315"/>
      <c r="BA28" s="288"/>
      <c r="BB28" s="288"/>
      <c r="BC28" s="288"/>
      <c r="BD28" s="288"/>
      <c r="BE28" s="288"/>
      <c r="BF28" s="288"/>
      <c r="BG28" s="288"/>
      <c r="BH28" s="288"/>
      <c r="BI28" s="288"/>
      <c r="BJ28" s="173"/>
      <c r="BK28" s="173"/>
      <c r="BL28" s="173"/>
      <c r="BM28" s="494"/>
      <c r="BN28" s="494"/>
      <c r="BO28" s="494"/>
      <c r="BP28" s="494"/>
      <c r="BQ28" s="494"/>
      <c r="BR28" s="494"/>
    </row>
    <row r="29" spans="1:76" x14ac:dyDescent="0.25">
      <c r="A29" s="266" t="s">
        <v>209</v>
      </c>
      <c r="M29" s="159">
        <v>0</v>
      </c>
      <c r="N29" s="148">
        <v>12.1</v>
      </c>
      <c r="O29" s="142">
        <f t="shared" ref="O29:O60" si="23">N29+M29</f>
        <v>12.1</v>
      </c>
      <c r="P29" s="148">
        <v>0</v>
      </c>
      <c r="Q29" s="148">
        <v>0</v>
      </c>
      <c r="R29" s="148">
        <v>5</v>
      </c>
      <c r="S29" s="142">
        <f t="shared" ref="S29:S35" si="24">R29+Q29</f>
        <v>5</v>
      </c>
      <c r="T29" s="148">
        <v>5</v>
      </c>
      <c r="U29" s="148">
        <v>0</v>
      </c>
      <c r="V29" s="148">
        <v>0</v>
      </c>
      <c r="W29" s="142">
        <f t="shared" ref="W29:W35" si="25">V29+U29</f>
        <v>0</v>
      </c>
      <c r="X29" s="148">
        <v>0</v>
      </c>
      <c r="Y29" s="148">
        <v>0</v>
      </c>
      <c r="Z29" s="148">
        <v>0</v>
      </c>
      <c r="AA29" s="148">
        <f t="shared" ref="AA29:AA35" si="26">SUM(Y29:Z29)</f>
        <v>0</v>
      </c>
      <c r="AB29" s="148"/>
      <c r="AC29" s="148">
        <v>0</v>
      </c>
      <c r="AD29" s="148">
        <v>1E-4</v>
      </c>
      <c r="AE29" s="200">
        <f t="shared" si="8"/>
        <v>1E-4</v>
      </c>
      <c r="AF29" s="148">
        <v>0</v>
      </c>
      <c r="AG29" s="148">
        <v>9</v>
      </c>
      <c r="AH29" s="200">
        <f t="shared" si="9"/>
        <v>9</v>
      </c>
      <c r="AI29" s="148">
        <v>0</v>
      </c>
      <c r="AJ29" s="148">
        <v>9</v>
      </c>
      <c r="AK29" s="281">
        <f t="shared" si="10"/>
        <v>9</v>
      </c>
      <c r="AL29" s="148">
        <v>0</v>
      </c>
      <c r="AM29" s="148">
        <v>15</v>
      </c>
      <c r="AN29" s="200">
        <f t="shared" si="11"/>
        <v>15</v>
      </c>
      <c r="AO29" s="148">
        <v>0</v>
      </c>
      <c r="AP29" s="148">
        <v>14</v>
      </c>
      <c r="AQ29" s="281">
        <f t="shared" si="12"/>
        <v>14</v>
      </c>
      <c r="AR29" s="346">
        <v>14</v>
      </c>
      <c r="AS29" s="346">
        <v>0</v>
      </c>
      <c r="AT29" s="346">
        <f>SUM(AR29:AS29)</f>
        <v>14</v>
      </c>
      <c r="AU29" s="148">
        <v>0</v>
      </c>
      <c r="AV29" s="148">
        <v>4</v>
      </c>
      <c r="AW29" s="281">
        <f t="shared" si="13"/>
        <v>4</v>
      </c>
      <c r="AX29" s="228">
        <v>0</v>
      </c>
      <c r="AY29" s="148">
        <v>6</v>
      </c>
      <c r="AZ29" s="315">
        <f>SUM(AX29:AY29)</f>
        <v>6</v>
      </c>
      <c r="BA29" s="288">
        <v>8</v>
      </c>
      <c r="BB29" s="288">
        <v>0</v>
      </c>
      <c r="BC29" s="288">
        <f>SUM(BA29:BB29)</f>
        <v>8</v>
      </c>
      <c r="BD29" s="288">
        <v>0</v>
      </c>
      <c r="BE29" s="288">
        <v>8</v>
      </c>
      <c r="BF29" s="288">
        <f>SUM(BD29:BE29)</f>
        <v>8</v>
      </c>
      <c r="BG29" s="288">
        <v>1E-4</v>
      </c>
      <c r="BH29" s="288">
        <v>10</v>
      </c>
      <c r="BI29" s="288">
        <f>SUM(BG29:BH29)</f>
        <v>10.0001</v>
      </c>
      <c r="BJ29" s="173">
        <v>0</v>
      </c>
      <c r="BK29" s="173">
        <v>26.2</v>
      </c>
      <c r="BL29" s="173">
        <f>SUM(BJ29:BK29)</f>
        <v>26.2</v>
      </c>
      <c r="BM29" s="148">
        <v>0</v>
      </c>
      <c r="BN29" s="148">
        <v>26.2</v>
      </c>
      <c r="BO29" s="148">
        <f>SUM(BM29:BN29)</f>
        <v>26.2</v>
      </c>
      <c r="BP29" s="148">
        <v>0</v>
      </c>
      <c r="BQ29" s="148">
        <v>27.85</v>
      </c>
      <c r="BR29" s="148">
        <f>SUM(BP29:BQ29)</f>
        <v>27.85</v>
      </c>
      <c r="BS29" s="148">
        <v>0</v>
      </c>
      <c r="BT29" s="148">
        <v>22.35</v>
      </c>
      <c r="BU29" s="148">
        <f>SUM(BS29:BT29)</f>
        <v>22.35</v>
      </c>
      <c r="BV29" s="148">
        <v>0</v>
      </c>
      <c r="BW29" s="148">
        <v>49.4</v>
      </c>
      <c r="BX29" s="148">
        <f>SUM(BV29:BW29)</f>
        <v>49.4</v>
      </c>
    </row>
    <row r="30" spans="1:76" x14ac:dyDescent="0.25">
      <c r="A30" s="266" t="s">
        <v>210</v>
      </c>
      <c r="M30" s="148">
        <v>0</v>
      </c>
      <c r="N30" s="148">
        <v>3</v>
      </c>
      <c r="O30" s="142">
        <f t="shared" si="23"/>
        <v>3</v>
      </c>
      <c r="P30" s="148">
        <v>0</v>
      </c>
      <c r="Q30" s="148">
        <v>0</v>
      </c>
      <c r="R30" s="148">
        <v>16.5</v>
      </c>
      <c r="S30" s="142">
        <f t="shared" si="24"/>
        <v>16.5</v>
      </c>
      <c r="T30" s="148">
        <v>16.5</v>
      </c>
      <c r="U30" s="148">
        <v>0</v>
      </c>
      <c r="V30" s="148">
        <v>22</v>
      </c>
      <c r="W30" s="142">
        <f t="shared" si="25"/>
        <v>22</v>
      </c>
      <c r="X30" s="148">
        <v>22</v>
      </c>
      <c r="Y30" s="148">
        <v>0</v>
      </c>
      <c r="Z30" s="148">
        <v>22</v>
      </c>
      <c r="AA30" s="148">
        <f t="shared" si="26"/>
        <v>22</v>
      </c>
      <c r="AB30" s="148"/>
      <c r="AC30" s="148">
        <v>0</v>
      </c>
      <c r="AD30" s="148">
        <v>24.5</v>
      </c>
      <c r="AE30" s="200">
        <f t="shared" si="8"/>
        <v>24.5</v>
      </c>
      <c r="AF30" s="148">
        <v>0</v>
      </c>
      <c r="AG30" s="148">
        <v>12</v>
      </c>
      <c r="AH30" s="200">
        <f t="shared" si="9"/>
        <v>12</v>
      </c>
      <c r="AI30" s="148">
        <v>0</v>
      </c>
      <c r="AJ30" s="148">
        <v>12</v>
      </c>
      <c r="AK30" s="281">
        <f t="shared" si="10"/>
        <v>12</v>
      </c>
      <c r="AL30" s="148">
        <v>0</v>
      </c>
      <c r="AM30" s="148">
        <v>12</v>
      </c>
      <c r="AN30" s="200">
        <f t="shared" si="11"/>
        <v>12</v>
      </c>
      <c r="AO30" s="148">
        <v>0</v>
      </c>
      <c r="AP30" s="148">
        <v>6</v>
      </c>
      <c r="AQ30" s="281">
        <f t="shared" si="12"/>
        <v>6</v>
      </c>
      <c r="AR30" s="346">
        <v>6</v>
      </c>
      <c r="AS30" s="346">
        <v>0</v>
      </c>
      <c r="AT30" s="346">
        <f>SUM(AR30:AS30)</f>
        <v>6</v>
      </c>
      <c r="AU30" s="148">
        <v>0</v>
      </c>
      <c r="AV30" s="148">
        <v>3</v>
      </c>
      <c r="AW30" s="281">
        <f t="shared" si="13"/>
        <v>3</v>
      </c>
      <c r="AX30" s="148">
        <v>0</v>
      </c>
      <c r="AY30" s="148">
        <v>20</v>
      </c>
      <c r="AZ30" s="315">
        <f>SUM(AX30:AY30)</f>
        <v>20</v>
      </c>
      <c r="BA30" s="288">
        <v>2.72</v>
      </c>
      <c r="BB30" s="288">
        <v>0</v>
      </c>
      <c r="BC30" s="288">
        <f>SUM(BA30:BB30)</f>
        <v>2.72</v>
      </c>
      <c r="BD30" s="288">
        <v>0</v>
      </c>
      <c r="BE30" s="288">
        <v>2.72</v>
      </c>
      <c r="BF30" s="288">
        <f t="shared" ref="BF30:BF35" si="27">SUM(BD30:BE30)</f>
        <v>2.72</v>
      </c>
      <c r="BG30" s="288">
        <v>1E-4</v>
      </c>
      <c r="BH30" s="288">
        <v>25</v>
      </c>
      <c r="BI30" s="288">
        <f>SUM(BG30:BH30)</f>
        <v>25.0001</v>
      </c>
      <c r="BJ30" s="173">
        <v>0</v>
      </c>
      <c r="BK30" s="173">
        <v>16</v>
      </c>
      <c r="BL30" s="173">
        <f>SUM(BJ30:BK30)</f>
        <v>16</v>
      </c>
      <c r="BM30" s="148">
        <v>16</v>
      </c>
      <c r="BN30" s="148">
        <v>0</v>
      </c>
      <c r="BO30" s="148">
        <f>SUM(BM30:BN30)</f>
        <v>16</v>
      </c>
      <c r="BP30" s="148">
        <v>0</v>
      </c>
      <c r="BQ30" s="148">
        <v>1E-4</v>
      </c>
      <c r="BR30" s="148">
        <f>SUM(BP30:BQ30)</f>
        <v>1E-4</v>
      </c>
      <c r="BS30" s="148">
        <v>0</v>
      </c>
      <c r="BT30" s="148">
        <v>6.6</v>
      </c>
      <c r="BU30" s="148">
        <f>SUM(BS30:BT30)</f>
        <v>6.6</v>
      </c>
      <c r="BV30" s="148">
        <v>0</v>
      </c>
      <c r="BW30" s="148">
        <v>7.3</v>
      </c>
      <c r="BX30" s="148">
        <f>SUM(BV30:BW30)</f>
        <v>7.3</v>
      </c>
    </row>
    <row r="31" spans="1:76" ht="37.5" x14ac:dyDescent="0.25">
      <c r="A31" s="267" t="s">
        <v>211</v>
      </c>
      <c r="M31" s="148">
        <v>0</v>
      </c>
      <c r="N31" s="148">
        <v>0</v>
      </c>
      <c r="O31" s="142">
        <v>0</v>
      </c>
      <c r="P31" s="148">
        <v>0</v>
      </c>
      <c r="Q31" s="148">
        <v>0</v>
      </c>
      <c r="R31" s="148">
        <v>5</v>
      </c>
      <c r="S31" s="142">
        <f t="shared" si="24"/>
        <v>5</v>
      </c>
      <c r="T31" s="148">
        <v>5</v>
      </c>
      <c r="U31" s="148">
        <v>0</v>
      </c>
      <c r="V31" s="148">
        <v>0</v>
      </c>
      <c r="W31" s="142">
        <v>0</v>
      </c>
      <c r="X31" s="148">
        <v>0</v>
      </c>
      <c r="Y31" s="148">
        <v>0</v>
      </c>
      <c r="Z31" s="148">
        <v>0</v>
      </c>
      <c r="AA31" s="148">
        <f t="shared" si="26"/>
        <v>0</v>
      </c>
      <c r="AB31" s="148"/>
      <c r="AC31" s="148">
        <v>0</v>
      </c>
      <c r="AD31" s="148">
        <v>2</v>
      </c>
      <c r="AE31" s="200">
        <f t="shared" si="8"/>
        <v>2</v>
      </c>
      <c r="AF31" s="148">
        <v>0</v>
      </c>
      <c r="AG31" s="148">
        <v>0</v>
      </c>
      <c r="AH31" s="200">
        <f t="shared" si="9"/>
        <v>0</v>
      </c>
      <c r="AI31" s="148">
        <v>0</v>
      </c>
      <c r="AJ31" s="148">
        <v>0</v>
      </c>
      <c r="AK31" s="281">
        <f t="shared" si="10"/>
        <v>0</v>
      </c>
      <c r="AL31" s="148">
        <v>0</v>
      </c>
      <c r="AM31" s="148" t="s">
        <v>255</v>
      </c>
      <c r="AN31" s="200">
        <f t="shared" si="11"/>
        <v>0</v>
      </c>
      <c r="AO31" s="148">
        <v>0</v>
      </c>
      <c r="AP31" s="148">
        <v>0</v>
      </c>
      <c r="AQ31" s="281">
        <f t="shared" si="12"/>
        <v>0</v>
      </c>
      <c r="AR31" s="288">
        <v>1E-4</v>
      </c>
      <c r="AS31" s="288">
        <v>0</v>
      </c>
      <c r="AT31" s="288">
        <f>SUM(AR31:AS31)</f>
        <v>1E-4</v>
      </c>
      <c r="AU31" s="148">
        <v>0</v>
      </c>
      <c r="AV31" s="148">
        <v>0</v>
      </c>
      <c r="AW31" s="281">
        <f t="shared" si="13"/>
        <v>0</v>
      </c>
      <c r="AX31" s="148">
        <v>0</v>
      </c>
      <c r="AY31" s="148">
        <v>0</v>
      </c>
      <c r="AZ31" s="315">
        <f t="shared" ref="AZ31:AZ35" si="28">SUM(AX31:AY31)</f>
        <v>0</v>
      </c>
      <c r="BA31" s="288">
        <v>1E-4</v>
      </c>
      <c r="BB31" s="288">
        <v>0</v>
      </c>
      <c r="BC31" s="288">
        <f t="shared" ref="BC31" si="29">SUM(BA31:BB31)</f>
        <v>1E-4</v>
      </c>
      <c r="BD31" s="288">
        <v>1E-4</v>
      </c>
      <c r="BE31" s="288">
        <v>1E-4</v>
      </c>
      <c r="BF31" s="288">
        <f t="shared" ref="BF31" si="30">SUM(BD31:BE31)</f>
        <v>2.0000000000000001E-4</v>
      </c>
      <c r="BG31" s="288">
        <v>1E-4</v>
      </c>
      <c r="BH31" s="288">
        <v>1E-4</v>
      </c>
      <c r="BI31" s="288">
        <f t="shared" ref="BI31" si="31">SUM(BG31:BH31)</f>
        <v>2.0000000000000001E-4</v>
      </c>
      <c r="BJ31" s="288">
        <v>1E-4</v>
      </c>
      <c r="BK31" s="288">
        <v>1E-4</v>
      </c>
      <c r="BL31" s="288">
        <f t="shared" ref="BL31:BL34" si="32">SUM(BJ31:BK31)</f>
        <v>2.0000000000000001E-4</v>
      </c>
      <c r="BM31" s="496"/>
      <c r="BN31" s="496"/>
      <c r="BO31" s="496"/>
      <c r="BP31" s="496">
        <v>1E-4</v>
      </c>
      <c r="BQ31" s="496">
        <v>1E-4</v>
      </c>
      <c r="BR31" s="496">
        <f t="shared" ref="BR31:BR32" si="33">SUM(BP31:BQ31)</f>
        <v>2.0000000000000001E-4</v>
      </c>
      <c r="BS31" s="497"/>
      <c r="BT31" s="497"/>
      <c r="BU31" s="497"/>
      <c r="BV31" s="497"/>
      <c r="BW31" s="497"/>
      <c r="BX31" s="497"/>
    </row>
    <row r="32" spans="1:76" ht="37.5" x14ac:dyDescent="0.25">
      <c r="A32" s="267" t="s">
        <v>212</v>
      </c>
      <c r="M32" s="148">
        <v>0</v>
      </c>
      <c r="N32" s="148">
        <v>0</v>
      </c>
      <c r="O32" s="142">
        <f t="shared" si="23"/>
        <v>0</v>
      </c>
      <c r="P32" s="148"/>
      <c r="Q32" s="148">
        <v>0</v>
      </c>
      <c r="R32" s="148">
        <v>1E-4</v>
      </c>
      <c r="S32" s="142">
        <f t="shared" si="24"/>
        <v>1E-4</v>
      </c>
      <c r="T32" s="148">
        <v>1E-4</v>
      </c>
      <c r="U32" s="148">
        <v>0</v>
      </c>
      <c r="V32" s="148">
        <v>0</v>
      </c>
      <c r="W32" s="142">
        <f t="shared" si="25"/>
        <v>0</v>
      </c>
      <c r="X32" s="148">
        <v>0</v>
      </c>
      <c r="Y32" s="148">
        <v>0</v>
      </c>
      <c r="Z32" s="148">
        <v>0</v>
      </c>
      <c r="AA32" s="148">
        <f t="shared" si="26"/>
        <v>0</v>
      </c>
      <c r="AB32" s="148"/>
      <c r="AC32" s="148">
        <v>0</v>
      </c>
      <c r="AD32" s="148">
        <v>1E-4</v>
      </c>
      <c r="AE32" s="200">
        <f t="shared" si="8"/>
        <v>1E-4</v>
      </c>
      <c r="AF32" s="148">
        <v>0</v>
      </c>
      <c r="AG32" s="148">
        <v>0</v>
      </c>
      <c r="AH32" s="200">
        <f t="shared" si="9"/>
        <v>0</v>
      </c>
      <c r="AI32" s="148">
        <v>0</v>
      </c>
      <c r="AJ32" s="148">
        <v>0</v>
      </c>
      <c r="AK32" s="281">
        <f t="shared" si="10"/>
        <v>0</v>
      </c>
      <c r="AL32" s="148">
        <v>0</v>
      </c>
      <c r="AM32" s="148">
        <v>1E-4</v>
      </c>
      <c r="AN32" s="200">
        <f t="shared" si="11"/>
        <v>1E-4</v>
      </c>
      <c r="AO32" s="148">
        <v>0</v>
      </c>
      <c r="AP32" s="148">
        <v>0</v>
      </c>
      <c r="AQ32" s="281">
        <f t="shared" si="12"/>
        <v>0</v>
      </c>
      <c r="AR32" s="288">
        <v>1E-4</v>
      </c>
      <c r="AS32" s="288">
        <v>0</v>
      </c>
      <c r="AT32" s="288">
        <f t="shared" ref="AT32" si="34">SUM(AR32:AS32)</f>
        <v>1E-4</v>
      </c>
      <c r="AU32" s="148">
        <v>0</v>
      </c>
      <c r="AV32" s="148">
        <v>0</v>
      </c>
      <c r="AW32" s="281">
        <f t="shared" si="13"/>
        <v>0</v>
      </c>
      <c r="AX32" s="148">
        <v>0</v>
      </c>
      <c r="AY32" s="148">
        <v>1E-4</v>
      </c>
      <c r="AZ32" s="315">
        <f t="shared" si="28"/>
        <v>1E-4</v>
      </c>
      <c r="BA32" s="148">
        <v>0</v>
      </c>
      <c r="BB32" s="148">
        <v>1E-4</v>
      </c>
      <c r="BC32" s="391">
        <f t="shared" ref="BC32:BC33" si="35">SUM(BA32:BB32)</f>
        <v>1E-4</v>
      </c>
      <c r="BD32" s="412">
        <v>0</v>
      </c>
      <c r="BE32" s="412">
        <v>0</v>
      </c>
      <c r="BF32" s="288">
        <f t="shared" si="27"/>
        <v>0</v>
      </c>
      <c r="BG32" s="288">
        <v>0</v>
      </c>
      <c r="BH32" s="288">
        <v>1E-4</v>
      </c>
      <c r="BI32" s="412">
        <f t="shared" ref="BI32:BI33" si="36">SUM(BG32:BH32)</f>
        <v>1E-4</v>
      </c>
      <c r="BJ32" s="288">
        <v>0</v>
      </c>
      <c r="BK32" s="288">
        <v>1E-4</v>
      </c>
      <c r="BL32" s="457">
        <f t="shared" si="32"/>
        <v>1E-4</v>
      </c>
      <c r="BM32" s="173">
        <v>0</v>
      </c>
      <c r="BN32" s="173">
        <v>0</v>
      </c>
      <c r="BO32" s="173">
        <v>0</v>
      </c>
      <c r="BP32" s="173">
        <v>1E-4</v>
      </c>
      <c r="BQ32" s="173">
        <v>0</v>
      </c>
      <c r="BR32" s="173">
        <f t="shared" si="33"/>
        <v>1E-4</v>
      </c>
      <c r="BS32" s="173">
        <v>1E-4</v>
      </c>
      <c r="BT32" s="173">
        <v>0</v>
      </c>
      <c r="BU32" s="173">
        <f t="shared" ref="BU32" si="37">SUM(BS32:BT32)</f>
        <v>1E-4</v>
      </c>
      <c r="BV32" s="173">
        <v>1E-4</v>
      </c>
      <c r="BW32" s="173">
        <v>0</v>
      </c>
      <c r="BX32" s="173">
        <f t="shared" ref="BX32" si="38">SUM(BV32:BW32)</f>
        <v>1E-4</v>
      </c>
    </row>
    <row r="33" spans="1:76" x14ac:dyDescent="0.25">
      <c r="A33" s="266" t="s">
        <v>213</v>
      </c>
      <c r="M33" s="148"/>
      <c r="N33" s="148">
        <v>3</v>
      </c>
      <c r="O33" s="142">
        <f t="shared" si="23"/>
        <v>3</v>
      </c>
      <c r="P33" s="148"/>
      <c r="Q33" s="148">
        <v>0</v>
      </c>
      <c r="R33" s="148">
        <v>1.0001</v>
      </c>
      <c r="S33" s="142">
        <f>R33+Q33</f>
        <v>1.0001</v>
      </c>
      <c r="T33" s="148">
        <v>1E-4</v>
      </c>
      <c r="U33" s="148">
        <v>0</v>
      </c>
      <c r="V33" s="148">
        <v>0</v>
      </c>
      <c r="W33" s="142">
        <f>V33+U33</f>
        <v>0</v>
      </c>
      <c r="X33" s="148">
        <v>0</v>
      </c>
      <c r="Y33" s="148">
        <v>0</v>
      </c>
      <c r="Z33" s="148">
        <v>0</v>
      </c>
      <c r="AA33" s="148">
        <f t="shared" si="26"/>
        <v>0</v>
      </c>
      <c r="AB33" s="148"/>
      <c r="AC33" s="148">
        <v>0</v>
      </c>
      <c r="AD33" s="148">
        <v>1E-4</v>
      </c>
      <c r="AE33" s="200">
        <f t="shared" si="8"/>
        <v>1E-4</v>
      </c>
      <c r="AF33" s="148">
        <v>0</v>
      </c>
      <c r="AG33" s="148">
        <v>4.2515999999999998</v>
      </c>
      <c r="AH33" s="200">
        <f t="shared" si="9"/>
        <v>4.2515999999999998</v>
      </c>
      <c r="AI33" s="148">
        <v>0</v>
      </c>
      <c r="AJ33" s="148">
        <v>4.2515999999999998</v>
      </c>
      <c r="AK33" s="281">
        <f t="shared" si="10"/>
        <v>4.2515999999999998</v>
      </c>
      <c r="AL33" s="148">
        <v>0</v>
      </c>
      <c r="AM33" s="148">
        <v>9.5009999999999994</v>
      </c>
      <c r="AN33" s="200">
        <f t="shared" si="11"/>
        <v>9.5009999999999994</v>
      </c>
      <c r="AO33" s="148">
        <v>0</v>
      </c>
      <c r="AP33" s="148">
        <v>9.5009999999999994</v>
      </c>
      <c r="AQ33" s="281">
        <f t="shared" si="12"/>
        <v>9.5009999999999994</v>
      </c>
      <c r="AR33" s="346"/>
      <c r="AS33" s="346"/>
      <c r="AT33" s="346"/>
      <c r="AU33" s="148">
        <v>0</v>
      </c>
      <c r="AV33" s="148">
        <v>5.5</v>
      </c>
      <c r="AW33" s="281">
        <f t="shared" si="13"/>
        <v>5.5</v>
      </c>
      <c r="AX33" s="148">
        <v>0</v>
      </c>
      <c r="AY33" s="148">
        <v>5.5</v>
      </c>
      <c r="AZ33" s="315">
        <f t="shared" si="28"/>
        <v>5.5</v>
      </c>
      <c r="BA33" s="288">
        <v>0</v>
      </c>
      <c r="BB33" s="288">
        <v>0</v>
      </c>
      <c r="BC33" s="288">
        <f t="shared" si="35"/>
        <v>0</v>
      </c>
      <c r="BD33" s="288">
        <v>0</v>
      </c>
      <c r="BE33" s="288">
        <v>5.5</v>
      </c>
      <c r="BF33" s="288">
        <f>SUM(BD33:BE33)</f>
        <v>5.5</v>
      </c>
      <c r="BG33" s="288">
        <v>0</v>
      </c>
      <c r="BH33" s="288">
        <v>10</v>
      </c>
      <c r="BI33" s="288">
        <f t="shared" si="36"/>
        <v>10</v>
      </c>
      <c r="BJ33" s="173"/>
      <c r="BK33" s="173"/>
      <c r="BL33" s="173"/>
      <c r="BM33" s="495">
        <v>0</v>
      </c>
      <c r="BN33" s="495">
        <v>0</v>
      </c>
      <c r="BO33" s="495">
        <v>0</v>
      </c>
      <c r="BP33" s="495">
        <v>0</v>
      </c>
      <c r="BQ33" s="495">
        <v>6.1604999999999999</v>
      </c>
      <c r="BR33" s="173">
        <f>SUM(BP33:BQ33)</f>
        <v>6.1604999999999999</v>
      </c>
      <c r="BS33" s="173">
        <v>0</v>
      </c>
      <c r="BT33" s="173">
        <v>2.5</v>
      </c>
      <c r="BU33" s="173">
        <f>SUM(BS33:BT33)</f>
        <v>2.5</v>
      </c>
      <c r="BV33" s="173">
        <v>0</v>
      </c>
      <c r="BW33" s="173">
        <v>2.5</v>
      </c>
      <c r="BX33" s="173">
        <f>SUM(BV33:BW33)</f>
        <v>2.5</v>
      </c>
    </row>
    <row r="34" spans="1:76" ht="37.5" x14ac:dyDescent="0.25">
      <c r="A34" s="267" t="s">
        <v>214</v>
      </c>
      <c r="M34" s="148">
        <v>0</v>
      </c>
      <c r="N34" s="148">
        <v>22</v>
      </c>
      <c r="O34" s="142">
        <f t="shared" si="23"/>
        <v>22</v>
      </c>
      <c r="P34" s="148"/>
      <c r="Q34" s="148">
        <v>0</v>
      </c>
      <c r="R34" s="148">
        <v>10</v>
      </c>
      <c r="S34" s="142">
        <f t="shared" si="24"/>
        <v>10</v>
      </c>
      <c r="T34" s="148">
        <v>10</v>
      </c>
      <c r="U34" s="148">
        <v>0</v>
      </c>
      <c r="V34" s="148">
        <v>16.7621</v>
      </c>
      <c r="W34" s="142">
        <f t="shared" si="25"/>
        <v>16.7621</v>
      </c>
      <c r="X34" s="148">
        <v>16.7621</v>
      </c>
      <c r="Y34" s="148">
        <v>0</v>
      </c>
      <c r="Z34" s="148">
        <v>23.055</v>
      </c>
      <c r="AA34" s="148">
        <f t="shared" si="26"/>
        <v>23.055</v>
      </c>
      <c r="AB34" s="148"/>
      <c r="AC34" s="148">
        <v>0</v>
      </c>
      <c r="AD34" s="148">
        <v>5.0000999999999998</v>
      </c>
      <c r="AE34" s="200">
        <f t="shared" si="8"/>
        <v>5.0000999999999998</v>
      </c>
      <c r="AF34" s="148">
        <v>0</v>
      </c>
      <c r="AG34" s="148">
        <v>0</v>
      </c>
      <c r="AH34" s="200">
        <f t="shared" si="9"/>
        <v>0</v>
      </c>
      <c r="AI34" s="148">
        <v>0</v>
      </c>
      <c r="AJ34" s="148">
        <v>0</v>
      </c>
      <c r="AK34" s="281">
        <f t="shared" si="10"/>
        <v>0</v>
      </c>
      <c r="AL34" s="148">
        <v>0</v>
      </c>
      <c r="AM34" s="148">
        <v>1E-4</v>
      </c>
      <c r="AN34" s="200">
        <f t="shared" si="11"/>
        <v>1E-4</v>
      </c>
      <c r="AO34" s="148">
        <v>0</v>
      </c>
      <c r="AP34" s="148">
        <v>0</v>
      </c>
      <c r="AQ34" s="281">
        <f t="shared" si="12"/>
        <v>0</v>
      </c>
      <c r="AR34" s="346">
        <v>0</v>
      </c>
      <c r="AS34" s="346">
        <v>0</v>
      </c>
      <c r="AT34" s="346">
        <v>0</v>
      </c>
      <c r="AU34" s="148">
        <v>0</v>
      </c>
      <c r="AV34" s="148">
        <v>1E-4</v>
      </c>
      <c r="AW34" s="281">
        <f t="shared" si="13"/>
        <v>1E-4</v>
      </c>
      <c r="AX34" s="228">
        <v>0</v>
      </c>
      <c r="AY34" s="148">
        <v>20</v>
      </c>
      <c r="AZ34" s="315">
        <f t="shared" si="28"/>
        <v>20</v>
      </c>
      <c r="BA34" s="288">
        <v>35</v>
      </c>
      <c r="BB34" s="288">
        <v>0</v>
      </c>
      <c r="BC34" s="288">
        <f>SUM(BA34:BB34)</f>
        <v>35</v>
      </c>
      <c r="BD34" s="288">
        <v>0</v>
      </c>
      <c r="BE34" s="288">
        <v>35</v>
      </c>
      <c r="BF34" s="288">
        <f t="shared" si="27"/>
        <v>35</v>
      </c>
      <c r="BG34" s="288">
        <v>0</v>
      </c>
      <c r="BH34" s="288">
        <v>5</v>
      </c>
      <c r="BI34" s="288">
        <f>SUM(BG34:BH34)</f>
        <v>5</v>
      </c>
      <c r="BJ34" s="173">
        <v>0</v>
      </c>
      <c r="BK34" s="173">
        <v>30.17</v>
      </c>
      <c r="BL34" s="173">
        <f t="shared" si="32"/>
        <v>30.17</v>
      </c>
      <c r="BM34" s="148">
        <v>0</v>
      </c>
      <c r="BN34" s="148">
        <v>30.17</v>
      </c>
      <c r="BO34" s="148">
        <f>SUM(BM34:BN34)</f>
        <v>30.17</v>
      </c>
      <c r="BP34" s="148">
        <v>0</v>
      </c>
      <c r="BQ34" s="148">
        <v>10</v>
      </c>
      <c r="BR34" s="148">
        <f>SUM(BP34:BQ34)</f>
        <v>10</v>
      </c>
      <c r="BS34" s="148">
        <v>0</v>
      </c>
      <c r="BT34" s="148">
        <v>6.8579999999999997</v>
      </c>
      <c r="BU34" s="148">
        <f>SUM(BS34:BT34)</f>
        <v>6.8579999999999997</v>
      </c>
      <c r="BV34" s="148">
        <v>0</v>
      </c>
      <c r="BW34" s="148">
        <v>8</v>
      </c>
      <c r="BX34" s="148">
        <f>SUM(BV34:BW34)</f>
        <v>8</v>
      </c>
    </row>
    <row r="35" spans="1:76" x14ac:dyDescent="0.25">
      <c r="A35" s="266" t="s">
        <v>247</v>
      </c>
      <c r="M35" s="148">
        <v>0</v>
      </c>
      <c r="N35" s="148">
        <v>3.75</v>
      </c>
      <c r="O35" s="142">
        <f t="shared" si="23"/>
        <v>3.75</v>
      </c>
      <c r="P35" s="148"/>
      <c r="Q35" s="148">
        <v>0</v>
      </c>
      <c r="R35" s="148">
        <v>5.9523999999999999</v>
      </c>
      <c r="S35" s="142">
        <f t="shared" si="24"/>
        <v>5.9523999999999999</v>
      </c>
      <c r="T35" s="148">
        <v>5.9523999999999999</v>
      </c>
      <c r="U35" s="148">
        <v>0</v>
      </c>
      <c r="V35" s="148">
        <v>20</v>
      </c>
      <c r="W35" s="142">
        <f t="shared" si="25"/>
        <v>20</v>
      </c>
      <c r="X35" s="148">
        <v>20</v>
      </c>
      <c r="Y35" s="148">
        <v>0</v>
      </c>
      <c r="Z35" s="148">
        <v>19.600899999999999</v>
      </c>
      <c r="AA35" s="148">
        <f t="shared" si="26"/>
        <v>19.600899999999999</v>
      </c>
      <c r="AB35" s="148"/>
      <c r="AC35" s="148">
        <v>0</v>
      </c>
      <c r="AD35" s="148">
        <v>15</v>
      </c>
      <c r="AE35" s="200">
        <f t="shared" si="8"/>
        <v>15</v>
      </c>
      <c r="AF35" s="148">
        <v>0</v>
      </c>
      <c r="AG35" s="148">
        <v>29.399100000000001</v>
      </c>
      <c r="AH35" s="200">
        <f t="shared" si="9"/>
        <v>29.399100000000001</v>
      </c>
      <c r="AI35" s="148">
        <v>0</v>
      </c>
      <c r="AJ35" s="148">
        <v>29.399100000000001</v>
      </c>
      <c r="AK35" s="281">
        <f t="shared" si="10"/>
        <v>29.399100000000001</v>
      </c>
      <c r="AL35" s="148">
        <v>0</v>
      </c>
      <c r="AM35" s="148">
        <v>16.089400000000001</v>
      </c>
      <c r="AN35" s="200">
        <f t="shared" si="11"/>
        <v>16.089400000000001</v>
      </c>
      <c r="AO35" s="148">
        <v>0</v>
      </c>
      <c r="AP35" s="148">
        <v>30</v>
      </c>
      <c r="AQ35" s="281">
        <f t="shared" si="12"/>
        <v>30</v>
      </c>
      <c r="AR35" s="346">
        <v>30</v>
      </c>
      <c r="AS35" s="346">
        <v>0</v>
      </c>
      <c r="AT35" s="346">
        <f>SUM(AR35:AS35)</f>
        <v>30</v>
      </c>
      <c r="AU35" s="148">
        <v>0</v>
      </c>
      <c r="AV35" s="148">
        <v>19.854700000000001</v>
      </c>
      <c r="AW35" s="281">
        <f t="shared" si="13"/>
        <v>19.854700000000001</v>
      </c>
      <c r="AX35" s="228">
        <v>0</v>
      </c>
      <c r="AY35" s="148">
        <v>3.5</v>
      </c>
      <c r="AZ35" s="315">
        <f t="shared" si="28"/>
        <v>3.5</v>
      </c>
      <c r="BA35" s="288">
        <v>3.5</v>
      </c>
      <c r="BB35" s="288">
        <v>0</v>
      </c>
      <c r="BC35" s="288">
        <f>SUM(BA35:BB35)</f>
        <v>3.5</v>
      </c>
      <c r="BD35" s="288">
        <v>0</v>
      </c>
      <c r="BE35" s="288">
        <v>3.5</v>
      </c>
      <c r="BF35" s="288">
        <f t="shared" si="27"/>
        <v>3.5</v>
      </c>
      <c r="BG35" s="288">
        <v>8</v>
      </c>
      <c r="BH35" s="288">
        <v>0</v>
      </c>
      <c r="BI35" s="288">
        <f>SUM(BG35:BH35)</f>
        <v>8</v>
      </c>
      <c r="BJ35" s="173">
        <v>0</v>
      </c>
      <c r="BK35" s="173">
        <v>0</v>
      </c>
      <c r="BL35" s="173">
        <v>0</v>
      </c>
      <c r="BM35" s="148">
        <v>0</v>
      </c>
      <c r="BN35" s="148">
        <v>0</v>
      </c>
      <c r="BO35" s="148">
        <v>0</v>
      </c>
      <c r="BP35" s="148">
        <v>0</v>
      </c>
      <c r="BQ35" s="148">
        <v>6</v>
      </c>
      <c r="BR35" s="148">
        <f>SUM(BP35:BQ35)</f>
        <v>6</v>
      </c>
      <c r="BS35" s="148">
        <v>0</v>
      </c>
      <c r="BT35" s="148">
        <v>1</v>
      </c>
      <c r="BU35" s="148">
        <f>SUM(BS35:BT35)</f>
        <v>1</v>
      </c>
      <c r="BV35" s="148">
        <v>0</v>
      </c>
      <c r="BW35" s="148">
        <v>0.72</v>
      </c>
      <c r="BX35" s="148">
        <f>SUM(BV35:BW35)</f>
        <v>0.72</v>
      </c>
    </row>
    <row r="36" spans="1:76" ht="17.25" customHeight="1" x14ac:dyDescent="0.25">
      <c r="A36" s="265" t="s">
        <v>296</v>
      </c>
      <c r="AE36" s="200">
        <f t="shared" si="8"/>
        <v>0</v>
      </c>
      <c r="AF36" s="148"/>
      <c r="AG36" s="148"/>
      <c r="AH36" s="200">
        <f t="shared" si="9"/>
        <v>0</v>
      </c>
      <c r="AI36" s="148"/>
      <c r="AJ36" s="148"/>
      <c r="AK36" s="281">
        <f t="shared" si="10"/>
        <v>0</v>
      </c>
      <c r="AL36" s="148"/>
      <c r="AM36" s="148"/>
      <c r="AN36" s="200">
        <f t="shared" si="11"/>
        <v>0</v>
      </c>
      <c r="AO36" s="148"/>
      <c r="AP36" s="148"/>
      <c r="AQ36" s="281">
        <f t="shared" si="12"/>
        <v>0</v>
      </c>
      <c r="AR36" s="346"/>
      <c r="AS36" s="346"/>
      <c r="AT36" s="346"/>
      <c r="AU36" s="148"/>
      <c r="AV36" s="148"/>
      <c r="AW36" s="281">
        <f t="shared" si="13"/>
        <v>0</v>
      </c>
      <c r="AX36" s="148"/>
      <c r="AY36" s="148"/>
      <c r="AZ36" s="315"/>
      <c r="BA36" s="288"/>
      <c r="BB36" s="288"/>
      <c r="BC36" s="288"/>
      <c r="BD36" s="288"/>
      <c r="BE36" s="288"/>
      <c r="BF36" s="288"/>
      <c r="BG36" s="288"/>
      <c r="BH36" s="288"/>
      <c r="BI36" s="288"/>
      <c r="BJ36" s="173"/>
      <c r="BK36" s="173"/>
      <c r="BL36" s="173"/>
      <c r="BM36" s="148"/>
      <c r="BN36" s="148"/>
      <c r="BO36" s="148"/>
      <c r="BP36" s="148"/>
      <c r="BQ36" s="148"/>
      <c r="BR36" s="148"/>
      <c r="BS36" s="148"/>
      <c r="BT36" s="148"/>
      <c r="BU36" s="148"/>
      <c r="BV36" s="148"/>
      <c r="BW36" s="148"/>
      <c r="BX36" s="148"/>
    </row>
    <row r="37" spans="1:76" x14ac:dyDescent="0.25">
      <c r="A37" s="266" t="s">
        <v>215</v>
      </c>
      <c r="M37" s="148">
        <v>0</v>
      </c>
      <c r="N37" s="148">
        <v>34.317300000000003</v>
      </c>
      <c r="O37" s="142">
        <f t="shared" si="23"/>
        <v>34.317300000000003</v>
      </c>
      <c r="P37" s="148"/>
      <c r="Q37" s="148">
        <v>0</v>
      </c>
      <c r="R37" s="148">
        <v>32.794699999999999</v>
      </c>
      <c r="S37" s="142">
        <f t="shared" ref="S37:S58" si="39">R37+Q37</f>
        <v>32.794699999999999</v>
      </c>
      <c r="T37" s="148">
        <v>0</v>
      </c>
      <c r="U37" s="148">
        <v>0</v>
      </c>
      <c r="V37" s="148">
        <v>21.064599999999999</v>
      </c>
      <c r="W37" s="142">
        <f t="shared" ref="W37:W46" si="40">V37+U37</f>
        <v>21.064599999999999</v>
      </c>
      <c r="X37" s="148">
        <v>0</v>
      </c>
      <c r="Y37" s="148">
        <v>0</v>
      </c>
      <c r="Z37" s="148">
        <v>19.4084</v>
      </c>
      <c r="AA37" s="148">
        <f>SUM(Y37:Z37)</f>
        <v>19.4084</v>
      </c>
      <c r="AB37" s="148"/>
      <c r="AC37" s="148">
        <v>20</v>
      </c>
      <c r="AD37" s="148">
        <v>0</v>
      </c>
      <c r="AE37" s="200">
        <f t="shared" si="8"/>
        <v>20</v>
      </c>
      <c r="AF37" s="148">
        <v>19</v>
      </c>
      <c r="AG37" s="148">
        <v>0</v>
      </c>
      <c r="AH37" s="200">
        <f t="shared" si="9"/>
        <v>19</v>
      </c>
      <c r="AI37" s="148">
        <v>19.251899999999999</v>
      </c>
      <c r="AJ37" s="148">
        <v>0</v>
      </c>
      <c r="AK37" s="281">
        <f t="shared" si="10"/>
        <v>19.251899999999999</v>
      </c>
      <c r="AL37" s="148">
        <v>17.5</v>
      </c>
      <c r="AM37" s="148">
        <v>0</v>
      </c>
      <c r="AN37" s="200">
        <f t="shared" si="11"/>
        <v>17.5</v>
      </c>
      <c r="AO37" s="148">
        <v>13</v>
      </c>
      <c r="AP37" s="148">
        <v>0</v>
      </c>
      <c r="AQ37" s="281">
        <f t="shared" si="12"/>
        <v>13</v>
      </c>
      <c r="AR37" s="346">
        <v>11.8445</v>
      </c>
      <c r="AS37" s="346">
        <v>0</v>
      </c>
      <c r="AT37" s="346">
        <f>SUM(AR37:AS37)</f>
        <v>11.8445</v>
      </c>
      <c r="AU37" s="148">
        <v>4</v>
      </c>
      <c r="AV37" s="148">
        <v>0</v>
      </c>
      <c r="AW37" s="281">
        <f t="shared" si="13"/>
        <v>4</v>
      </c>
      <c r="AX37" s="148">
        <v>4</v>
      </c>
      <c r="AY37" s="148">
        <v>0</v>
      </c>
      <c r="AZ37" s="315">
        <f t="shared" ref="AZ37:AZ46" si="41">SUM(AX37:AY37)</f>
        <v>4</v>
      </c>
      <c r="BA37" s="288">
        <v>3.0343</v>
      </c>
      <c r="BB37" s="288">
        <v>0</v>
      </c>
      <c r="BC37" s="288">
        <f>SUM(BA37:BB37)</f>
        <v>3.0343</v>
      </c>
      <c r="BD37" s="288">
        <v>2.6215999999999999</v>
      </c>
      <c r="BE37" s="288">
        <v>0</v>
      </c>
      <c r="BF37" s="288">
        <f>SUM(BD37:BE37)</f>
        <v>2.6215999999999999</v>
      </c>
      <c r="BG37" s="288">
        <v>1E-4</v>
      </c>
      <c r="BH37" s="288">
        <v>0</v>
      </c>
      <c r="BI37" s="288">
        <f>SUM(BG37:BH37)</f>
        <v>1E-4</v>
      </c>
      <c r="BJ37" s="173">
        <v>0</v>
      </c>
      <c r="BK37" s="173">
        <v>0</v>
      </c>
      <c r="BL37" s="173">
        <v>0</v>
      </c>
      <c r="BM37" s="148">
        <v>0</v>
      </c>
      <c r="BN37" s="148">
        <v>0</v>
      </c>
      <c r="BO37" s="148">
        <v>0</v>
      </c>
      <c r="BP37" s="148">
        <v>3</v>
      </c>
      <c r="BQ37" s="148">
        <v>0</v>
      </c>
      <c r="BR37" s="148">
        <f>SUM(BP37:BQ37)</f>
        <v>3</v>
      </c>
      <c r="BS37" s="148">
        <v>3</v>
      </c>
      <c r="BT37" s="148">
        <v>0</v>
      </c>
      <c r="BU37" s="148">
        <f>SUM(BS37:BT37)</f>
        <v>3</v>
      </c>
      <c r="BV37" s="148">
        <v>2</v>
      </c>
      <c r="BW37" s="148">
        <v>0</v>
      </c>
      <c r="BX37" s="148">
        <f>SUM(BV37:BW37)</f>
        <v>2</v>
      </c>
    </row>
    <row r="38" spans="1:76" x14ac:dyDescent="0.25">
      <c r="A38" s="266" t="s">
        <v>248</v>
      </c>
      <c r="M38" s="148">
        <v>0</v>
      </c>
      <c r="N38" s="148">
        <v>0</v>
      </c>
      <c r="O38" s="142">
        <v>0</v>
      </c>
      <c r="P38" s="148">
        <v>0</v>
      </c>
      <c r="Q38" s="148">
        <v>0</v>
      </c>
      <c r="R38" s="148">
        <v>1E-4</v>
      </c>
      <c r="S38" s="142">
        <f t="shared" si="39"/>
        <v>1E-4</v>
      </c>
      <c r="T38" s="148">
        <v>0</v>
      </c>
      <c r="U38" s="148">
        <v>0</v>
      </c>
      <c r="V38" s="148">
        <v>0</v>
      </c>
      <c r="W38" s="142">
        <v>0</v>
      </c>
      <c r="X38" s="148">
        <v>0</v>
      </c>
      <c r="Y38" s="148">
        <v>0</v>
      </c>
      <c r="Z38" s="148">
        <v>0</v>
      </c>
      <c r="AA38" s="148">
        <f>SUM(Y38:Z38)</f>
        <v>0</v>
      </c>
      <c r="AB38" s="148"/>
      <c r="AC38" s="148">
        <v>1E-4</v>
      </c>
      <c r="AD38" s="148">
        <v>0</v>
      </c>
      <c r="AE38" s="200">
        <f t="shared" si="8"/>
        <v>1E-4</v>
      </c>
      <c r="AF38" s="148">
        <v>0</v>
      </c>
      <c r="AG38" s="148">
        <v>0</v>
      </c>
      <c r="AH38" s="200">
        <f t="shared" si="9"/>
        <v>0</v>
      </c>
      <c r="AI38" s="148">
        <v>0</v>
      </c>
      <c r="AJ38" s="148">
        <v>0</v>
      </c>
      <c r="AK38" s="281">
        <f t="shared" si="10"/>
        <v>0</v>
      </c>
      <c r="AL38" s="148">
        <v>3</v>
      </c>
      <c r="AM38" s="148">
        <v>0</v>
      </c>
      <c r="AN38" s="200">
        <f t="shared" si="11"/>
        <v>3</v>
      </c>
      <c r="AO38" s="148">
        <v>0</v>
      </c>
      <c r="AP38" s="148">
        <v>0</v>
      </c>
      <c r="AQ38" s="281">
        <f t="shared" si="12"/>
        <v>0</v>
      </c>
      <c r="AR38" s="346">
        <v>0</v>
      </c>
      <c r="AS38" s="346">
        <v>0</v>
      </c>
      <c r="AT38" s="346">
        <v>0</v>
      </c>
      <c r="AU38" s="148">
        <v>0</v>
      </c>
      <c r="AV38" s="148">
        <v>0</v>
      </c>
      <c r="AW38" s="281">
        <f t="shared" si="13"/>
        <v>0</v>
      </c>
      <c r="AX38" s="148">
        <v>0</v>
      </c>
      <c r="AY38" s="148">
        <v>0</v>
      </c>
      <c r="AZ38" s="315">
        <f t="shared" si="41"/>
        <v>0</v>
      </c>
      <c r="BA38" s="288">
        <v>1E-4</v>
      </c>
      <c r="BB38" s="288">
        <v>0</v>
      </c>
      <c r="BC38" s="288">
        <f>SUM(BA38:BB38)</f>
        <v>1E-4</v>
      </c>
      <c r="BD38" s="288">
        <v>1E-4</v>
      </c>
      <c r="BE38" s="288">
        <v>0</v>
      </c>
      <c r="BF38" s="288">
        <f t="shared" ref="BF38:BF46" si="42">SUM(BD38:BE38)</f>
        <v>1E-4</v>
      </c>
      <c r="BG38" s="288">
        <v>1E-4</v>
      </c>
      <c r="BH38" s="288">
        <v>0</v>
      </c>
      <c r="BI38" s="288">
        <f t="shared" ref="BI38" si="43">SUM(BG38:BH38)</f>
        <v>1E-4</v>
      </c>
      <c r="BJ38" s="288">
        <v>1E-4</v>
      </c>
      <c r="BK38" s="288">
        <v>0</v>
      </c>
      <c r="BL38" s="288">
        <f t="shared" ref="BL38:BL43" si="44">SUM(BJ38:BK38)</f>
        <v>1E-4</v>
      </c>
      <c r="BM38" s="496"/>
      <c r="BN38" s="496"/>
      <c r="BO38" s="496"/>
      <c r="BP38" s="496">
        <v>1E-4</v>
      </c>
      <c r="BQ38" s="496">
        <v>0</v>
      </c>
      <c r="BR38" s="496">
        <f t="shared" ref="BR38:BR46" si="45">SUM(BP38:BQ38)</f>
        <v>1E-4</v>
      </c>
      <c r="BS38" s="497"/>
      <c r="BT38" s="497"/>
      <c r="BU38" s="497"/>
      <c r="BV38" s="497"/>
      <c r="BW38" s="497"/>
      <c r="BX38" s="497"/>
    </row>
    <row r="39" spans="1:76" x14ac:dyDescent="0.25">
      <c r="A39" s="266" t="s">
        <v>216</v>
      </c>
      <c r="M39" s="148">
        <v>0</v>
      </c>
      <c r="N39" s="148">
        <v>6.36</v>
      </c>
      <c r="O39" s="142">
        <f t="shared" si="23"/>
        <v>6.36</v>
      </c>
      <c r="P39" s="148"/>
      <c r="Q39" s="148">
        <v>0</v>
      </c>
      <c r="R39" s="148">
        <v>1E-4</v>
      </c>
      <c r="S39" s="142">
        <f t="shared" si="39"/>
        <v>1E-4</v>
      </c>
      <c r="T39" s="148">
        <v>0</v>
      </c>
      <c r="U39" s="148">
        <v>0</v>
      </c>
      <c r="V39" s="148">
        <v>1.974</v>
      </c>
      <c r="W39" s="142">
        <f t="shared" si="40"/>
        <v>1.974</v>
      </c>
      <c r="X39" s="148">
        <v>0</v>
      </c>
      <c r="Y39" s="148">
        <v>0</v>
      </c>
      <c r="Z39" s="148">
        <v>1.974</v>
      </c>
      <c r="AA39" s="148">
        <f>SUM(Y39:Z39)</f>
        <v>1.974</v>
      </c>
      <c r="AB39" s="148"/>
      <c r="AC39" s="148">
        <v>1E-4</v>
      </c>
      <c r="AD39" s="148">
        <v>0</v>
      </c>
      <c r="AE39" s="200">
        <f t="shared" si="8"/>
        <v>1E-4</v>
      </c>
      <c r="AF39" s="148">
        <v>0</v>
      </c>
      <c r="AG39" s="148">
        <v>0</v>
      </c>
      <c r="AH39" s="200">
        <f t="shared" si="9"/>
        <v>0</v>
      </c>
      <c r="AI39" s="148">
        <v>0</v>
      </c>
      <c r="AJ39" s="148">
        <v>0</v>
      </c>
      <c r="AK39" s="281">
        <f t="shared" si="10"/>
        <v>0</v>
      </c>
      <c r="AL39" s="148">
        <v>6.6</v>
      </c>
      <c r="AM39" s="148">
        <v>0</v>
      </c>
      <c r="AN39" s="200">
        <f t="shared" si="11"/>
        <v>6.6</v>
      </c>
      <c r="AO39" s="148">
        <v>3.3</v>
      </c>
      <c r="AP39" s="148">
        <v>0</v>
      </c>
      <c r="AQ39" s="281">
        <f t="shared" si="12"/>
        <v>3.3</v>
      </c>
      <c r="AR39" s="346">
        <v>3.3</v>
      </c>
      <c r="AS39" s="346">
        <v>0</v>
      </c>
      <c r="AT39" s="346">
        <f>SUM(AR39:AS39)</f>
        <v>3.3</v>
      </c>
      <c r="AU39" s="148">
        <v>13.2</v>
      </c>
      <c r="AV39" s="148">
        <v>0</v>
      </c>
      <c r="AW39" s="281">
        <f t="shared" si="13"/>
        <v>13.2</v>
      </c>
      <c r="AX39" s="148">
        <v>13.2</v>
      </c>
      <c r="AY39" s="148">
        <v>0</v>
      </c>
      <c r="AZ39" s="315">
        <f t="shared" si="41"/>
        <v>13.2</v>
      </c>
      <c r="BA39" s="288">
        <v>0</v>
      </c>
      <c r="BB39" s="288">
        <v>0</v>
      </c>
      <c r="BC39" s="288">
        <v>0</v>
      </c>
      <c r="BD39" s="288">
        <v>1E-4</v>
      </c>
      <c r="BE39" s="288">
        <v>0</v>
      </c>
      <c r="BF39" s="288">
        <f t="shared" si="42"/>
        <v>1E-4</v>
      </c>
      <c r="BG39" s="288">
        <v>1E-4</v>
      </c>
      <c r="BH39" s="288">
        <v>0</v>
      </c>
      <c r="BI39" s="288">
        <f>SUM(BG39:BH39)</f>
        <v>1E-4</v>
      </c>
      <c r="BJ39" s="288">
        <v>1E-4</v>
      </c>
      <c r="BK39" s="288">
        <v>0</v>
      </c>
      <c r="BL39" s="288">
        <f t="shared" si="44"/>
        <v>1E-4</v>
      </c>
      <c r="BM39" s="288">
        <v>0</v>
      </c>
      <c r="BN39" s="288">
        <v>0</v>
      </c>
      <c r="BO39" s="288">
        <v>0</v>
      </c>
      <c r="BP39" s="288">
        <v>1E-4</v>
      </c>
      <c r="BQ39" s="288">
        <v>0</v>
      </c>
      <c r="BR39" s="288">
        <f t="shared" si="45"/>
        <v>1E-4</v>
      </c>
      <c r="BS39" s="148">
        <v>5</v>
      </c>
      <c r="BT39" s="148">
        <v>0</v>
      </c>
      <c r="BU39" s="148">
        <f>SUM(BS39:BT39)</f>
        <v>5</v>
      </c>
      <c r="BV39" s="148">
        <v>1</v>
      </c>
      <c r="BW39" s="148">
        <v>0</v>
      </c>
      <c r="BX39" s="148">
        <f>SUM(BV39:BW39)</f>
        <v>1</v>
      </c>
    </row>
    <row r="40" spans="1:76" s="160" customFormat="1" x14ac:dyDescent="0.25">
      <c r="A40" s="268" t="s">
        <v>301</v>
      </c>
      <c r="M40" s="161">
        <v>0</v>
      </c>
      <c r="N40" s="161">
        <v>0</v>
      </c>
      <c r="O40" s="162">
        <v>0</v>
      </c>
      <c r="P40" s="161">
        <v>0</v>
      </c>
      <c r="Q40" s="161">
        <v>0</v>
      </c>
      <c r="R40" s="161">
        <v>0</v>
      </c>
      <c r="S40" s="162">
        <v>0</v>
      </c>
      <c r="T40" s="161">
        <v>0</v>
      </c>
      <c r="U40" s="161">
        <v>0</v>
      </c>
      <c r="V40" s="161">
        <v>0</v>
      </c>
      <c r="W40" s="162">
        <v>0</v>
      </c>
      <c r="X40" s="161">
        <v>0</v>
      </c>
      <c r="Y40" s="161"/>
      <c r="Z40" s="161"/>
      <c r="AA40" s="161"/>
      <c r="AB40" s="161"/>
      <c r="AC40" s="161">
        <v>0</v>
      </c>
      <c r="AD40" s="161">
        <v>0</v>
      </c>
      <c r="AE40" s="200">
        <f t="shared" si="8"/>
        <v>0</v>
      </c>
      <c r="AF40" s="148"/>
      <c r="AG40" s="148"/>
      <c r="AH40" s="200">
        <f t="shared" si="9"/>
        <v>0</v>
      </c>
      <c r="AI40" s="148">
        <v>0</v>
      </c>
      <c r="AJ40" s="148">
        <v>0</v>
      </c>
      <c r="AK40" s="281">
        <f t="shared" si="10"/>
        <v>0</v>
      </c>
      <c r="AL40" s="148">
        <v>0</v>
      </c>
      <c r="AM40" s="148">
        <v>0</v>
      </c>
      <c r="AN40" s="200">
        <f t="shared" si="11"/>
        <v>0</v>
      </c>
      <c r="AO40" s="148">
        <v>0</v>
      </c>
      <c r="AP40" s="148">
        <v>0</v>
      </c>
      <c r="AQ40" s="281">
        <f t="shared" si="12"/>
        <v>0</v>
      </c>
      <c r="AR40" s="346">
        <v>0</v>
      </c>
      <c r="AS40" s="346">
        <v>0</v>
      </c>
      <c r="AT40" s="346">
        <v>0</v>
      </c>
      <c r="AU40" s="148">
        <v>0</v>
      </c>
      <c r="AV40" s="148">
        <v>0</v>
      </c>
      <c r="AW40" s="281">
        <f t="shared" si="13"/>
        <v>0</v>
      </c>
      <c r="AX40" s="148">
        <v>0</v>
      </c>
      <c r="AY40" s="148">
        <v>0</v>
      </c>
      <c r="AZ40" s="315">
        <f t="shared" si="41"/>
        <v>0</v>
      </c>
      <c r="BA40" s="288">
        <v>0</v>
      </c>
      <c r="BB40" s="288">
        <v>0</v>
      </c>
      <c r="BC40" s="288">
        <v>0</v>
      </c>
      <c r="BD40" s="288">
        <v>1E-4</v>
      </c>
      <c r="BE40" s="288">
        <v>0</v>
      </c>
      <c r="BF40" s="288">
        <f t="shared" si="42"/>
        <v>1E-4</v>
      </c>
      <c r="BG40" s="288">
        <v>1E-4</v>
      </c>
      <c r="BH40" s="288">
        <v>0</v>
      </c>
      <c r="BI40" s="288">
        <f t="shared" ref="BI40:BI43" si="46">SUM(BG40:BH40)</f>
        <v>1E-4</v>
      </c>
      <c r="BJ40" s="288">
        <v>1E-4</v>
      </c>
      <c r="BK40" s="288">
        <v>0</v>
      </c>
      <c r="BL40" s="288">
        <f t="shared" si="44"/>
        <v>1E-4</v>
      </c>
      <c r="BM40" s="496"/>
      <c r="BN40" s="496"/>
      <c r="BO40" s="496"/>
      <c r="BP40" s="496"/>
      <c r="BQ40" s="496"/>
      <c r="BR40" s="496"/>
      <c r="BS40" s="498"/>
      <c r="BT40" s="498"/>
      <c r="BU40" s="498"/>
      <c r="BV40" s="498"/>
      <c r="BW40" s="498"/>
      <c r="BX40" s="498"/>
    </row>
    <row r="41" spans="1:76" x14ac:dyDescent="0.25">
      <c r="A41" s="266" t="s">
        <v>217</v>
      </c>
      <c r="M41" s="148">
        <v>0</v>
      </c>
      <c r="N41" s="148">
        <v>4.4400000000000004</v>
      </c>
      <c r="O41" s="142">
        <f t="shared" si="23"/>
        <v>4.4400000000000004</v>
      </c>
      <c r="P41" s="148"/>
      <c r="Q41" s="148">
        <v>0</v>
      </c>
      <c r="R41" s="148">
        <v>10</v>
      </c>
      <c r="S41" s="142">
        <f t="shared" si="39"/>
        <v>10</v>
      </c>
      <c r="T41" s="148">
        <v>0</v>
      </c>
      <c r="U41" s="148">
        <v>0</v>
      </c>
      <c r="V41" s="148">
        <v>6</v>
      </c>
      <c r="W41" s="142">
        <f t="shared" si="40"/>
        <v>6</v>
      </c>
      <c r="X41" s="148">
        <v>0</v>
      </c>
      <c r="Y41" s="199">
        <v>0</v>
      </c>
      <c r="Z41" s="148">
        <v>5.9996</v>
      </c>
      <c r="AA41" s="148">
        <f t="shared" ref="AA41:AA46" si="47">SUM(Y41:Z41)</f>
        <v>5.9996</v>
      </c>
      <c r="AB41" s="148"/>
      <c r="AC41" s="148">
        <v>9</v>
      </c>
      <c r="AD41" s="148">
        <v>0</v>
      </c>
      <c r="AE41" s="200">
        <f t="shared" si="8"/>
        <v>9</v>
      </c>
      <c r="AF41" s="148">
        <v>0</v>
      </c>
      <c r="AG41" s="148">
        <v>0</v>
      </c>
      <c r="AH41" s="200">
        <f t="shared" si="9"/>
        <v>0</v>
      </c>
      <c r="AI41" s="148">
        <v>0</v>
      </c>
      <c r="AJ41" s="148">
        <v>0</v>
      </c>
      <c r="AK41" s="281">
        <f t="shared" si="10"/>
        <v>0</v>
      </c>
      <c r="AL41" s="148">
        <v>1E-4</v>
      </c>
      <c r="AM41" s="148">
        <v>0</v>
      </c>
      <c r="AN41" s="200">
        <f t="shared" si="11"/>
        <v>1E-4</v>
      </c>
      <c r="AO41" s="148">
        <v>0</v>
      </c>
      <c r="AP41" s="148">
        <v>0</v>
      </c>
      <c r="AQ41" s="281">
        <f t="shared" si="12"/>
        <v>0</v>
      </c>
      <c r="AR41" s="346">
        <v>0</v>
      </c>
      <c r="AS41" s="346">
        <v>0</v>
      </c>
      <c r="AT41" s="346">
        <v>0</v>
      </c>
      <c r="AU41" s="148">
        <v>1E-4</v>
      </c>
      <c r="AV41" s="148">
        <v>0</v>
      </c>
      <c r="AW41" s="281">
        <f t="shared" si="13"/>
        <v>1E-4</v>
      </c>
      <c r="AX41" s="148">
        <v>1E-4</v>
      </c>
      <c r="AY41" s="148">
        <v>0</v>
      </c>
      <c r="AZ41" s="315">
        <f t="shared" si="41"/>
        <v>1E-4</v>
      </c>
      <c r="BA41" s="288">
        <v>0</v>
      </c>
      <c r="BB41" s="288">
        <v>0</v>
      </c>
      <c r="BC41" s="288">
        <v>0</v>
      </c>
      <c r="BD41" s="288">
        <v>1E-4</v>
      </c>
      <c r="BE41" s="288">
        <v>0</v>
      </c>
      <c r="BF41" s="288">
        <f t="shared" si="42"/>
        <v>1E-4</v>
      </c>
      <c r="BG41" s="288">
        <v>1E-4</v>
      </c>
      <c r="BH41" s="288">
        <v>0</v>
      </c>
      <c r="BI41" s="288">
        <f t="shared" si="46"/>
        <v>1E-4</v>
      </c>
      <c r="BJ41" s="288">
        <v>1E-4</v>
      </c>
      <c r="BK41" s="288">
        <v>0</v>
      </c>
      <c r="BL41" s="288">
        <f t="shared" si="44"/>
        <v>1E-4</v>
      </c>
      <c r="BM41" s="496"/>
      <c r="BN41" s="496"/>
      <c r="BO41" s="496"/>
      <c r="BP41" s="496"/>
      <c r="BQ41" s="496"/>
      <c r="BR41" s="496"/>
      <c r="BS41" s="497"/>
      <c r="BT41" s="497"/>
      <c r="BU41" s="497"/>
      <c r="BV41" s="497"/>
      <c r="BW41" s="497"/>
      <c r="BX41" s="497"/>
    </row>
    <row r="42" spans="1:76" x14ac:dyDescent="0.25">
      <c r="A42" s="266" t="s">
        <v>218</v>
      </c>
      <c r="M42" s="148">
        <v>0</v>
      </c>
      <c r="N42" s="148">
        <v>0</v>
      </c>
      <c r="O42" s="142">
        <f t="shared" si="23"/>
        <v>0</v>
      </c>
      <c r="P42" s="148"/>
      <c r="Q42" s="148">
        <v>0</v>
      </c>
      <c r="R42" s="148">
        <v>5</v>
      </c>
      <c r="S42" s="142">
        <f t="shared" si="39"/>
        <v>5</v>
      </c>
      <c r="T42" s="148">
        <v>0</v>
      </c>
      <c r="U42" s="148">
        <v>0</v>
      </c>
      <c r="V42" s="148">
        <v>0</v>
      </c>
      <c r="W42" s="142">
        <v>0</v>
      </c>
      <c r="X42" s="148">
        <v>0</v>
      </c>
      <c r="Y42" s="148">
        <v>0</v>
      </c>
      <c r="Z42" s="148">
        <v>0</v>
      </c>
      <c r="AA42" s="148">
        <f t="shared" si="47"/>
        <v>0</v>
      </c>
      <c r="AB42" s="148"/>
      <c r="AC42" s="148">
        <v>1E-4</v>
      </c>
      <c r="AD42" s="148">
        <v>0</v>
      </c>
      <c r="AE42" s="200">
        <f t="shared" si="8"/>
        <v>1E-4</v>
      </c>
      <c r="AF42" s="148">
        <v>0</v>
      </c>
      <c r="AG42" s="148">
        <v>0</v>
      </c>
      <c r="AH42" s="200">
        <f t="shared" si="9"/>
        <v>0</v>
      </c>
      <c r="AI42" s="148">
        <v>0</v>
      </c>
      <c r="AJ42" s="148">
        <v>0</v>
      </c>
      <c r="AK42" s="281">
        <f t="shared" si="10"/>
        <v>0</v>
      </c>
      <c r="AL42" s="148">
        <v>0</v>
      </c>
      <c r="AM42" s="148">
        <v>0</v>
      </c>
      <c r="AN42" s="200">
        <f t="shared" si="11"/>
        <v>0</v>
      </c>
      <c r="AO42" s="148">
        <v>0</v>
      </c>
      <c r="AP42" s="148">
        <v>0</v>
      </c>
      <c r="AQ42" s="281">
        <f t="shared" si="12"/>
        <v>0</v>
      </c>
      <c r="AR42" s="346">
        <v>0</v>
      </c>
      <c r="AS42" s="346">
        <v>0</v>
      </c>
      <c r="AT42" s="346">
        <v>0</v>
      </c>
      <c r="AU42" s="148">
        <v>0</v>
      </c>
      <c r="AV42" s="148">
        <v>0</v>
      </c>
      <c r="AW42" s="281">
        <f t="shared" si="13"/>
        <v>0</v>
      </c>
      <c r="AX42" s="148">
        <v>0</v>
      </c>
      <c r="AY42" s="148">
        <v>0</v>
      </c>
      <c r="AZ42" s="315">
        <f t="shared" si="41"/>
        <v>0</v>
      </c>
      <c r="BA42" s="288">
        <v>0</v>
      </c>
      <c r="BB42" s="288">
        <v>0</v>
      </c>
      <c r="BC42" s="288">
        <v>0</v>
      </c>
      <c r="BD42" s="288">
        <v>1E-4</v>
      </c>
      <c r="BE42" s="288">
        <v>0</v>
      </c>
      <c r="BF42" s="288">
        <f t="shared" si="42"/>
        <v>1E-4</v>
      </c>
      <c r="BG42" s="288">
        <v>1E-4</v>
      </c>
      <c r="BH42" s="288">
        <v>0</v>
      </c>
      <c r="BI42" s="288">
        <f t="shared" si="46"/>
        <v>1E-4</v>
      </c>
      <c r="BJ42" s="288">
        <v>1E-4</v>
      </c>
      <c r="BK42" s="288">
        <v>0</v>
      </c>
      <c r="BL42" s="288">
        <f t="shared" si="44"/>
        <v>1E-4</v>
      </c>
      <c r="BM42" s="496"/>
      <c r="BN42" s="496"/>
      <c r="BO42" s="496"/>
      <c r="BP42" s="496"/>
      <c r="BQ42" s="496"/>
      <c r="BR42" s="496"/>
      <c r="BS42" s="497"/>
      <c r="BT42" s="497"/>
      <c r="BU42" s="497"/>
      <c r="BV42" s="497"/>
      <c r="BW42" s="497"/>
      <c r="BX42" s="497"/>
    </row>
    <row r="43" spans="1:76" ht="37.5" x14ac:dyDescent="0.25">
      <c r="A43" s="267" t="s">
        <v>219</v>
      </c>
      <c r="M43" s="148">
        <v>0</v>
      </c>
      <c r="N43" s="148">
        <v>0.90280000000000005</v>
      </c>
      <c r="O43" s="142">
        <f t="shared" si="23"/>
        <v>0.90280000000000005</v>
      </c>
      <c r="P43" s="148"/>
      <c r="Q43" s="148">
        <v>0</v>
      </c>
      <c r="R43" s="148">
        <v>1E-4</v>
      </c>
      <c r="S43" s="142">
        <f t="shared" si="39"/>
        <v>1E-4</v>
      </c>
      <c r="T43" s="148">
        <v>0</v>
      </c>
      <c r="U43" s="148">
        <v>0</v>
      </c>
      <c r="V43" s="148">
        <v>0</v>
      </c>
      <c r="W43" s="142">
        <f t="shared" si="40"/>
        <v>0</v>
      </c>
      <c r="X43" s="148">
        <v>0</v>
      </c>
      <c r="Y43" s="148">
        <v>0</v>
      </c>
      <c r="Z43" s="148">
        <v>0</v>
      </c>
      <c r="AA43" s="148">
        <f t="shared" si="47"/>
        <v>0</v>
      </c>
      <c r="AB43" s="148"/>
      <c r="AC43" s="148">
        <v>1E-4</v>
      </c>
      <c r="AD43" s="148">
        <v>0</v>
      </c>
      <c r="AE43" s="200">
        <f t="shared" si="8"/>
        <v>1E-4</v>
      </c>
      <c r="AF43" s="148">
        <v>0</v>
      </c>
      <c r="AG43" s="148">
        <v>0</v>
      </c>
      <c r="AH43" s="200">
        <f t="shared" si="9"/>
        <v>0</v>
      </c>
      <c r="AI43" s="148">
        <v>0</v>
      </c>
      <c r="AJ43" s="148">
        <v>0</v>
      </c>
      <c r="AK43" s="281">
        <f t="shared" si="10"/>
        <v>0</v>
      </c>
      <c r="AL43" s="148">
        <v>1E-4</v>
      </c>
      <c r="AM43" s="148">
        <v>0</v>
      </c>
      <c r="AN43" s="200">
        <f t="shared" si="11"/>
        <v>1E-4</v>
      </c>
      <c r="AO43" s="148">
        <v>0</v>
      </c>
      <c r="AP43" s="148">
        <v>0</v>
      </c>
      <c r="AQ43" s="281">
        <f t="shared" si="12"/>
        <v>0</v>
      </c>
      <c r="AR43" s="346">
        <v>0</v>
      </c>
      <c r="AS43" s="346">
        <v>0</v>
      </c>
      <c r="AT43" s="346">
        <v>0</v>
      </c>
      <c r="AU43" s="148">
        <v>1E-4</v>
      </c>
      <c r="AV43" s="148">
        <v>0</v>
      </c>
      <c r="AW43" s="281">
        <f t="shared" si="13"/>
        <v>1E-4</v>
      </c>
      <c r="AX43" s="148">
        <v>1E-4</v>
      </c>
      <c r="AY43" s="148">
        <v>0</v>
      </c>
      <c r="AZ43" s="315">
        <f t="shared" si="41"/>
        <v>1E-4</v>
      </c>
      <c r="BA43" s="288">
        <v>0</v>
      </c>
      <c r="BB43" s="288">
        <v>0</v>
      </c>
      <c r="BC43" s="288">
        <v>0</v>
      </c>
      <c r="BD43" s="288">
        <v>1E-4</v>
      </c>
      <c r="BE43" s="288">
        <v>0</v>
      </c>
      <c r="BF43" s="288">
        <f t="shared" si="42"/>
        <v>1E-4</v>
      </c>
      <c r="BG43" s="288">
        <v>1E-4</v>
      </c>
      <c r="BH43" s="288">
        <v>0</v>
      </c>
      <c r="BI43" s="288">
        <f t="shared" si="46"/>
        <v>1E-4</v>
      </c>
      <c r="BJ43" s="288">
        <v>1E-4</v>
      </c>
      <c r="BK43" s="288">
        <v>0</v>
      </c>
      <c r="BL43" s="288">
        <f t="shared" si="44"/>
        <v>1E-4</v>
      </c>
      <c r="BM43" s="288">
        <v>0</v>
      </c>
      <c r="BN43" s="288">
        <v>0</v>
      </c>
      <c r="BO43" s="288">
        <v>0</v>
      </c>
      <c r="BP43" s="288">
        <v>1E-4</v>
      </c>
      <c r="BQ43" s="288">
        <v>0</v>
      </c>
      <c r="BR43" s="288">
        <f t="shared" si="45"/>
        <v>1E-4</v>
      </c>
      <c r="BS43" s="148">
        <v>0</v>
      </c>
      <c r="BT43" s="148">
        <v>0</v>
      </c>
      <c r="BU43" s="148">
        <v>0</v>
      </c>
      <c r="BV43" s="148">
        <v>1E-4</v>
      </c>
      <c r="BW43" s="148">
        <v>0</v>
      </c>
      <c r="BX43" s="148">
        <f>SUM(BV43:BW43)</f>
        <v>1E-4</v>
      </c>
    </row>
    <row r="44" spans="1:76" x14ac:dyDescent="0.25">
      <c r="A44" s="269" t="s">
        <v>297</v>
      </c>
      <c r="M44" s="148">
        <v>0</v>
      </c>
      <c r="N44" s="148">
        <v>1.8567</v>
      </c>
      <c r="O44" s="142">
        <f t="shared" si="23"/>
        <v>1.8567</v>
      </c>
      <c r="P44" s="148"/>
      <c r="Q44" s="148">
        <v>0</v>
      </c>
      <c r="R44" s="148">
        <v>2.7501000000000002</v>
      </c>
      <c r="S44" s="142">
        <f t="shared" si="39"/>
        <v>2.7501000000000002</v>
      </c>
      <c r="T44" s="148">
        <v>0</v>
      </c>
      <c r="U44" s="148">
        <v>0</v>
      </c>
      <c r="V44" s="148">
        <v>2.5499999999999998</v>
      </c>
      <c r="W44" s="142">
        <f t="shared" si="40"/>
        <v>2.5499999999999998</v>
      </c>
      <c r="X44" s="148">
        <v>0</v>
      </c>
      <c r="Y44" s="148">
        <v>0</v>
      </c>
      <c r="Z44" s="148">
        <v>2.1294</v>
      </c>
      <c r="AA44" s="148">
        <f t="shared" si="47"/>
        <v>2.1294</v>
      </c>
      <c r="AB44" s="148"/>
      <c r="AC44" s="148">
        <v>1.6001000000000001</v>
      </c>
      <c r="AD44" s="148">
        <v>0</v>
      </c>
      <c r="AE44" s="200">
        <f t="shared" si="8"/>
        <v>1.6001000000000001</v>
      </c>
      <c r="AF44" s="148">
        <v>0</v>
      </c>
      <c r="AG44" s="148">
        <v>0</v>
      </c>
      <c r="AH44" s="200">
        <f t="shared" si="9"/>
        <v>0</v>
      </c>
      <c r="AI44" s="148">
        <v>0</v>
      </c>
      <c r="AJ44" s="148">
        <v>0</v>
      </c>
      <c r="AK44" s="281">
        <f t="shared" si="10"/>
        <v>0</v>
      </c>
      <c r="AL44" s="148">
        <v>1.6001000000000001</v>
      </c>
      <c r="AM44" s="148">
        <v>0</v>
      </c>
      <c r="AN44" s="200">
        <f t="shared" si="11"/>
        <v>1.6001000000000001</v>
      </c>
      <c r="AO44" s="148">
        <v>0</v>
      </c>
      <c r="AP44" s="148">
        <v>0</v>
      </c>
      <c r="AQ44" s="281">
        <f t="shared" si="12"/>
        <v>0</v>
      </c>
      <c r="AR44" s="346">
        <v>0</v>
      </c>
      <c r="AS44" s="346">
        <v>0</v>
      </c>
      <c r="AT44" s="346">
        <v>0</v>
      </c>
      <c r="AU44" s="148">
        <v>2.0000000000000001E-4</v>
      </c>
      <c r="AV44" s="148">
        <v>0</v>
      </c>
      <c r="AW44" s="281">
        <f t="shared" si="13"/>
        <v>2.0000000000000001E-4</v>
      </c>
      <c r="AX44" s="148">
        <v>2.0000000000000001E-4</v>
      </c>
      <c r="AY44" s="148">
        <v>0</v>
      </c>
      <c r="AZ44" s="315">
        <f t="shared" si="41"/>
        <v>2.0000000000000001E-4</v>
      </c>
      <c r="BA44" s="288">
        <v>0</v>
      </c>
      <c r="BB44" s="288">
        <v>0</v>
      </c>
      <c r="BC44" s="288">
        <v>0</v>
      </c>
      <c r="BD44" s="288">
        <v>0</v>
      </c>
      <c r="BE44" s="288">
        <v>0</v>
      </c>
      <c r="BF44" s="288">
        <f t="shared" si="42"/>
        <v>0</v>
      </c>
      <c r="BG44" s="288">
        <v>2.0000000000000001E-4</v>
      </c>
      <c r="BH44" s="288">
        <v>0</v>
      </c>
      <c r="BI44" s="288">
        <f>SUM(BG44:BH44)</f>
        <v>2.0000000000000001E-4</v>
      </c>
      <c r="BJ44" s="173">
        <v>0</v>
      </c>
      <c r="BK44" s="173">
        <v>0</v>
      </c>
      <c r="BL44" s="173">
        <v>0</v>
      </c>
      <c r="BM44" s="173">
        <v>0</v>
      </c>
      <c r="BN44" s="173">
        <v>0</v>
      </c>
      <c r="BO44" s="173">
        <v>0</v>
      </c>
      <c r="BP44" s="173">
        <v>2.0000000000000001E-4</v>
      </c>
      <c r="BQ44" s="173">
        <v>0</v>
      </c>
      <c r="BR44" s="173">
        <f t="shared" si="45"/>
        <v>2.0000000000000001E-4</v>
      </c>
      <c r="BS44" s="173">
        <v>4</v>
      </c>
      <c r="BT44" s="173">
        <v>0</v>
      </c>
      <c r="BU44" s="173">
        <f>SUM(BS44:BT44)</f>
        <v>4</v>
      </c>
      <c r="BV44" s="173">
        <v>6.0000999999999998</v>
      </c>
      <c r="BW44" s="173">
        <v>0</v>
      </c>
      <c r="BX44" s="173">
        <f>SUM(BV44:BW44)</f>
        <v>6.0000999999999998</v>
      </c>
    </row>
    <row r="45" spans="1:76" x14ac:dyDescent="0.25">
      <c r="A45" s="269" t="s">
        <v>298</v>
      </c>
      <c r="M45" s="148">
        <v>0</v>
      </c>
      <c r="N45" s="148"/>
      <c r="O45" s="142">
        <f t="shared" si="23"/>
        <v>0</v>
      </c>
      <c r="P45" s="148"/>
      <c r="Q45" s="148">
        <v>0</v>
      </c>
      <c r="R45" s="148">
        <v>1.6819</v>
      </c>
      <c r="S45" s="142">
        <f t="shared" si="39"/>
        <v>1.6819</v>
      </c>
      <c r="T45" s="148">
        <v>0</v>
      </c>
      <c r="U45" s="148">
        <v>0</v>
      </c>
      <c r="V45" s="148">
        <v>2</v>
      </c>
      <c r="W45" s="142">
        <f t="shared" si="40"/>
        <v>2</v>
      </c>
      <c r="X45" s="148">
        <v>0</v>
      </c>
      <c r="Y45" s="148">
        <v>0</v>
      </c>
      <c r="Z45" s="148">
        <v>1.776</v>
      </c>
      <c r="AA45" s="148">
        <f t="shared" si="47"/>
        <v>1.776</v>
      </c>
      <c r="AB45" s="148"/>
      <c r="AC45" s="148">
        <v>3.4001000000000001</v>
      </c>
      <c r="AD45" s="148">
        <v>0</v>
      </c>
      <c r="AE45" s="200">
        <f t="shared" si="8"/>
        <v>3.4001000000000001</v>
      </c>
      <c r="AF45" s="148">
        <v>0.5</v>
      </c>
      <c r="AG45" s="148">
        <v>0</v>
      </c>
      <c r="AH45" s="200">
        <f t="shared" si="9"/>
        <v>0.5</v>
      </c>
      <c r="AI45" s="148">
        <v>0.45660000000000001</v>
      </c>
      <c r="AJ45" s="148">
        <v>0</v>
      </c>
      <c r="AK45" s="281">
        <f t="shared" si="10"/>
        <v>0.45660000000000001</v>
      </c>
      <c r="AL45" s="148">
        <v>3.2</v>
      </c>
      <c r="AM45" s="148">
        <v>0</v>
      </c>
      <c r="AN45" s="200">
        <f t="shared" si="11"/>
        <v>3.2</v>
      </c>
      <c r="AO45" s="148">
        <v>1.75</v>
      </c>
      <c r="AP45" s="148">
        <v>0</v>
      </c>
      <c r="AQ45" s="281">
        <f t="shared" si="12"/>
        <v>1.75</v>
      </c>
      <c r="AR45" s="346">
        <v>1.1655</v>
      </c>
      <c r="AS45" s="346">
        <v>0</v>
      </c>
      <c r="AT45" s="346">
        <f>SUM(AR45:AS45)</f>
        <v>1.1655</v>
      </c>
      <c r="AU45" s="148">
        <v>2.7501000000000002</v>
      </c>
      <c r="AV45" s="148">
        <v>0</v>
      </c>
      <c r="AW45" s="281">
        <f t="shared" si="13"/>
        <v>2.7501000000000002</v>
      </c>
      <c r="AX45" s="148">
        <v>2.7501000000000002</v>
      </c>
      <c r="AY45" s="148">
        <v>0</v>
      </c>
      <c r="AZ45" s="315">
        <f t="shared" si="41"/>
        <v>2.7501000000000002</v>
      </c>
      <c r="BA45" s="288">
        <v>0.79600000000000004</v>
      </c>
      <c r="BB45" s="288">
        <v>0</v>
      </c>
      <c r="BC45" s="288">
        <f>SUM(BA45:BB45)</f>
        <v>0.79600000000000004</v>
      </c>
      <c r="BD45" s="288">
        <v>0.79600000000000004</v>
      </c>
      <c r="BE45" s="288">
        <v>0</v>
      </c>
      <c r="BF45" s="288">
        <f t="shared" si="42"/>
        <v>0.79600000000000004</v>
      </c>
      <c r="BG45" s="288">
        <v>2.0000000000000001E-4</v>
      </c>
      <c r="BH45" s="288">
        <v>0</v>
      </c>
      <c r="BI45" s="288">
        <f>SUM(BG45:BH45)</f>
        <v>2.0000000000000001E-4</v>
      </c>
      <c r="BJ45" s="173">
        <v>0</v>
      </c>
      <c r="BK45" s="173">
        <v>0</v>
      </c>
      <c r="BL45" s="173">
        <v>0</v>
      </c>
      <c r="BM45" s="173">
        <v>0</v>
      </c>
      <c r="BN45" s="173">
        <v>0</v>
      </c>
      <c r="BO45" s="173">
        <v>0</v>
      </c>
      <c r="BP45" s="173">
        <v>3.0009999999999999</v>
      </c>
      <c r="BQ45" s="173">
        <v>0</v>
      </c>
      <c r="BR45" s="173">
        <f t="shared" si="45"/>
        <v>3.0009999999999999</v>
      </c>
      <c r="BS45" s="173">
        <v>3</v>
      </c>
      <c r="BT45" s="173">
        <v>0</v>
      </c>
      <c r="BU45" s="173">
        <f>SUM(BS45:BT45)</f>
        <v>3</v>
      </c>
      <c r="BV45" s="173">
        <v>5.0000999999999998</v>
      </c>
      <c r="BW45" s="173">
        <v>0</v>
      </c>
      <c r="BX45" s="173">
        <f>SUM(BV45:BW45)</f>
        <v>5.0000999999999998</v>
      </c>
    </row>
    <row r="46" spans="1:76" x14ac:dyDescent="0.25">
      <c r="A46" s="269" t="s">
        <v>220</v>
      </c>
      <c r="M46" s="148">
        <v>0</v>
      </c>
      <c r="N46" s="148">
        <v>5.3647</v>
      </c>
      <c r="O46" s="142">
        <f t="shared" si="23"/>
        <v>5.3647</v>
      </c>
      <c r="P46" s="148"/>
      <c r="Q46" s="148">
        <v>0</v>
      </c>
      <c r="R46" s="148">
        <v>2.9999999999999997E-4</v>
      </c>
      <c r="S46" s="142">
        <f t="shared" si="39"/>
        <v>2.9999999999999997E-4</v>
      </c>
      <c r="T46" s="148">
        <v>0</v>
      </c>
      <c r="U46" s="148">
        <v>0</v>
      </c>
      <c r="V46" s="148">
        <v>1.0740000000000001</v>
      </c>
      <c r="W46" s="142">
        <f t="shared" si="40"/>
        <v>1.0740000000000001</v>
      </c>
      <c r="X46" s="148">
        <v>0</v>
      </c>
      <c r="Y46" s="148">
        <v>0</v>
      </c>
      <c r="Z46" s="148">
        <v>1.0740000000000001</v>
      </c>
      <c r="AA46" s="148">
        <f t="shared" si="47"/>
        <v>1.0740000000000001</v>
      </c>
      <c r="AB46" s="148"/>
      <c r="AC46" s="148">
        <v>2.9999999999999997E-4</v>
      </c>
      <c r="AD46" s="148">
        <v>0</v>
      </c>
      <c r="AE46" s="200">
        <f t="shared" si="8"/>
        <v>2.9999999999999997E-4</v>
      </c>
      <c r="AF46" s="148">
        <v>0</v>
      </c>
      <c r="AG46" s="148">
        <v>0</v>
      </c>
      <c r="AH46" s="200">
        <f t="shared" si="9"/>
        <v>0</v>
      </c>
      <c r="AI46" s="148">
        <v>0</v>
      </c>
      <c r="AJ46" s="148">
        <v>0</v>
      </c>
      <c r="AK46" s="281">
        <f t="shared" si="10"/>
        <v>0</v>
      </c>
      <c r="AL46" s="148">
        <v>2.0000000000000001E-4</v>
      </c>
      <c r="AM46" s="148">
        <v>0</v>
      </c>
      <c r="AN46" s="200">
        <f t="shared" si="11"/>
        <v>2.0000000000000001E-4</v>
      </c>
      <c r="AO46" s="148">
        <v>0</v>
      </c>
      <c r="AP46" s="148">
        <v>0</v>
      </c>
      <c r="AQ46" s="281">
        <f t="shared" si="12"/>
        <v>0</v>
      </c>
      <c r="AR46" s="346">
        <v>0</v>
      </c>
      <c r="AS46" s="346">
        <v>0</v>
      </c>
      <c r="AT46" s="346">
        <v>0</v>
      </c>
      <c r="AU46" s="148">
        <v>2.0000000000000001E-4</v>
      </c>
      <c r="AV46" s="148">
        <v>0</v>
      </c>
      <c r="AW46" s="281">
        <f t="shared" si="13"/>
        <v>2.0000000000000001E-4</v>
      </c>
      <c r="AX46" s="148">
        <v>2.0000000000000001E-4</v>
      </c>
      <c r="AY46" s="148">
        <v>0</v>
      </c>
      <c r="AZ46" s="315">
        <f t="shared" si="41"/>
        <v>2.0000000000000001E-4</v>
      </c>
      <c r="BA46" s="288">
        <v>0</v>
      </c>
      <c r="BB46" s="288">
        <v>0</v>
      </c>
      <c r="BC46" s="288">
        <v>0</v>
      </c>
      <c r="BD46" s="288">
        <v>0</v>
      </c>
      <c r="BE46" s="288">
        <v>0</v>
      </c>
      <c r="BF46" s="288">
        <f t="shared" si="42"/>
        <v>0</v>
      </c>
      <c r="BG46" s="288">
        <v>2.0000000000000001E-4</v>
      </c>
      <c r="BH46" s="288">
        <v>0</v>
      </c>
      <c r="BI46" s="288">
        <f>SUM(BG46:BH46)</f>
        <v>2.0000000000000001E-4</v>
      </c>
      <c r="BJ46" s="173">
        <v>0</v>
      </c>
      <c r="BK46" s="173">
        <v>0</v>
      </c>
      <c r="BL46" s="173">
        <v>0</v>
      </c>
      <c r="BM46" s="173">
        <v>0</v>
      </c>
      <c r="BN46" s="173">
        <v>0</v>
      </c>
      <c r="BO46" s="173">
        <f>SUM(BM46:BN46)</f>
        <v>0</v>
      </c>
      <c r="BP46" s="173">
        <v>2.0000000000000001E-4</v>
      </c>
      <c r="BQ46" s="173">
        <v>0</v>
      </c>
      <c r="BR46" s="173">
        <f t="shared" si="45"/>
        <v>2.0000000000000001E-4</v>
      </c>
      <c r="BS46" s="173">
        <v>0</v>
      </c>
      <c r="BT46" s="173">
        <v>0</v>
      </c>
      <c r="BU46" s="173">
        <v>0</v>
      </c>
      <c r="BV46" s="173">
        <v>10</v>
      </c>
      <c r="BW46" s="173">
        <v>0</v>
      </c>
      <c r="BX46" s="173">
        <f>SUM(BV46:BW46)</f>
        <v>10</v>
      </c>
    </row>
    <row r="47" spans="1:76" x14ac:dyDescent="0.25">
      <c r="A47" s="269" t="s">
        <v>221</v>
      </c>
      <c r="AE47" s="200">
        <f t="shared" si="8"/>
        <v>0</v>
      </c>
      <c r="AF47" s="148"/>
      <c r="AG47" s="148"/>
      <c r="AH47" s="200">
        <f t="shared" si="9"/>
        <v>0</v>
      </c>
      <c r="AI47" s="148"/>
      <c r="AJ47" s="148"/>
      <c r="AK47" s="281">
        <f t="shared" si="10"/>
        <v>0</v>
      </c>
      <c r="AL47" s="148"/>
      <c r="AM47" s="148"/>
      <c r="AN47" s="200">
        <f t="shared" si="11"/>
        <v>0</v>
      </c>
      <c r="AO47" s="148"/>
      <c r="AP47" s="148"/>
      <c r="AQ47" s="281">
        <f t="shared" si="12"/>
        <v>0</v>
      </c>
      <c r="AR47" s="346"/>
      <c r="AS47" s="346"/>
      <c r="AT47" s="346"/>
      <c r="AU47" s="148"/>
      <c r="AV47" s="148"/>
      <c r="AW47" s="281">
        <f t="shared" si="13"/>
        <v>0</v>
      </c>
      <c r="BA47" s="288"/>
      <c r="BB47" s="288"/>
      <c r="BC47" s="288"/>
      <c r="BD47" s="288"/>
      <c r="BE47" s="288"/>
      <c r="BF47" s="288"/>
      <c r="BG47" s="288"/>
      <c r="BH47" s="288"/>
      <c r="BI47" s="288"/>
      <c r="BJ47" s="173"/>
      <c r="BK47" s="173"/>
      <c r="BL47" s="173"/>
      <c r="BM47" s="495"/>
      <c r="BN47" s="495"/>
      <c r="BO47" s="495"/>
      <c r="BP47" s="495"/>
      <c r="BQ47" s="495"/>
      <c r="BR47" s="495"/>
    </row>
    <row r="48" spans="1:76" s="160" customFormat="1" x14ac:dyDescent="0.25">
      <c r="A48" s="268" t="s">
        <v>222</v>
      </c>
      <c r="M48" s="161">
        <v>0</v>
      </c>
      <c r="N48" s="161">
        <v>0</v>
      </c>
      <c r="O48" s="162">
        <v>0</v>
      </c>
      <c r="P48" s="161">
        <v>0</v>
      </c>
      <c r="Q48" s="161">
        <v>0</v>
      </c>
      <c r="R48" s="161">
        <v>0</v>
      </c>
      <c r="S48" s="162">
        <v>0</v>
      </c>
      <c r="T48" s="161">
        <v>0</v>
      </c>
      <c r="U48" s="161">
        <v>0</v>
      </c>
      <c r="V48" s="161">
        <v>0</v>
      </c>
      <c r="W48" s="162">
        <v>0</v>
      </c>
      <c r="X48" s="161">
        <v>0</v>
      </c>
      <c r="Y48" s="161"/>
      <c r="Z48" s="161"/>
      <c r="AA48" s="161"/>
      <c r="AB48" s="161"/>
      <c r="AC48" s="161">
        <v>0</v>
      </c>
      <c r="AD48" s="161">
        <v>0</v>
      </c>
      <c r="AE48" s="200">
        <f t="shared" si="8"/>
        <v>0</v>
      </c>
      <c r="AF48" s="148"/>
      <c r="AG48" s="148"/>
      <c r="AH48" s="200">
        <f t="shared" si="9"/>
        <v>0</v>
      </c>
      <c r="AI48" s="148">
        <v>0</v>
      </c>
      <c r="AJ48" s="148">
        <v>0</v>
      </c>
      <c r="AK48" s="281">
        <f t="shared" si="10"/>
        <v>0</v>
      </c>
      <c r="AL48" s="148"/>
      <c r="AM48" s="148"/>
      <c r="AN48" s="200">
        <f t="shared" si="11"/>
        <v>0</v>
      </c>
      <c r="AO48" s="148">
        <v>0</v>
      </c>
      <c r="AP48" s="148">
        <v>0</v>
      </c>
      <c r="AQ48" s="281">
        <f t="shared" si="12"/>
        <v>0</v>
      </c>
      <c r="AR48" s="346">
        <v>0</v>
      </c>
      <c r="AS48" s="346">
        <v>0</v>
      </c>
      <c r="AT48" s="346">
        <v>0</v>
      </c>
      <c r="AU48" s="148">
        <v>0</v>
      </c>
      <c r="AV48" s="148">
        <v>0</v>
      </c>
      <c r="AW48" s="281">
        <f t="shared" si="13"/>
        <v>0</v>
      </c>
      <c r="AX48" s="148">
        <v>0</v>
      </c>
      <c r="AY48" s="148">
        <v>0</v>
      </c>
      <c r="AZ48" s="315">
        <f>SUM(AX48:AY48)</f>
        <v>0</v>
      </c>
      <c r="BA48" s="288">
        <v>0</v>
      </c>
      <c r="BB48" s="288">
        <v>0</v>
      </c>
      <c r="BC48" s="288">
        <v>0</v>
      </c>
      <c r="BD48" s="288">
        <v>0</v>
      </c>
      <c r="BE48" s="288">
        <v>0</v>
      </c>
      <c r="BF48" s="288">
        <v>0</v>
      </c>
      <c r="BG48" s="288">
        <v>0</v>
      </c>
      <c r="BH48" s="288">
        <v>0</v>
      </c>
      <c r="BI48" s="288">
        <v>0</v>
      </c>
      <c r="BJ48" s="288">
        <v>0</v>
      </c>
      <c r="BK48" s="288">
        <v>0</v>
      </c>
      <c r="BL48" s="288">
        <v>0</v>
      </c>
      <c r="BM48" s="496"/>
      <c r="BN48" s="496"/>
      <c r="BO48" s="496"/>
      <c r="BP48" s="496">
        <v>0</v>
      </c>
      <c r="BQ48" s="496">
        <v>0</v>
      </c>
      <c r="BR48" s="496">
        <v>0</v>
      </c>
      <c r="BS48" s="499"/>
      <c r="BT48" s="499"/>
      <c r="BU48" s="499"/>
      <c r="BV48" s="499"/>
      <c r="BW48" s="499"/>
      <c r="BX48" s="499"/>
    </row>
    <row r="49" spans="1:76" x14ac:dyDescent="0.25">
      <c r="A49" s="266" t="s">
        <v>223</v>
      </c>
      <c r="M49" s="159">
        <v>0</v>
      </c>
      <c r="N49" s="159">
        <v>0</v>
      </c>
      <c r="O49" s="140">
        <v>0</v>
      </c>
      <c r="P49" s="159">
        <v>0</v>
      </c>
      <c r="Q49" s="159">
        <v>0</v>
      </c>
      <c r="R49" s="159">
        <v>1E-4</v>
      </c>
      <c r="S49" s="140">
        <v>1E-4</v>
      </c>
      <c r="T49" s="159">
        <v>1E-4</v>
      </c>
      <c r="U49" s="159">
        <v>0</v>
      </c>
      <c r="V49" s="159">
        <v>0</v>
      </c>
      <c r="W49" s="140">
        <v>0</v>
      </c>
      <c r="X49" s="159">
        <v>0</v>
      </c>
      <c r="Y49" s="159"/>
      <c r="Z49" s="159"/>
      <c r="AA49" s="159"/>
      <c r="AB49" s="159"/>
      <c r="AC49" s="159">
        <v>0</v>
      </c>
      <c r="AD49" s="159">
        <v>0</v>
      </c>
      <c r="AE49" s="200">
        <f t="shared" si="8"/>
        <v>0</v>
      </c>
      <c r="AF49" s="148"/>
      <c r="AG49" s="148"/>
      <c r="AH49" s="200">
        <f t="shared" si="9"/>
        <v>0</v>
      </c>
      <c r="AI49" s="148">
        <v>0</v>
      </c>
      <c r="AJ49" s="148">
        <v>0</v>
      </c>
      <c r="AK49" s="281">
        <f t="shared" si="10"/>
        <v>0</v>
      </c>
      <c r="AL49" s="148"/>
      <c r="AM49" s="148"/>
      <c r="AN49" s="200">
        <f t="shared" si="11"/>
        <v>0</v>
      </c>
      <c r="AO49" s="148">
        <v>0</v>
      </c>
      <c r="AP49" s="148">
        <v>0</v>
      </c>
      <c r="AQ49" s="281">
        <f t="shared" si="12"/>
        <v>0</v>
      </c>
      <c r="AR49" s="346">
        <v>0</v>
      </c>
      <c r="AS49" s="346">
        <v>0</v>
      </c>
      <c r="AT49" s="346">
        <v>0</v>
      </c>
      <c r="AU49" s="148">
        <v>0</v>
      </c>
      <c r="AV49" s="148">
        <v>0</v>
      </c>
      <c r="AW49" s="281">
        <f t="shared" si="13"/>
        <v>0</v>
      </c>
      <c r="AX49" s="148">
        <v>0</v>
      </c>
      <c r="AY49" s="148">
        <v>0</v>
      </c>
      <c r="AZ49" s="315">
        <f t="shared" ref="AZ49:AZ50" si="48">SUM(AX49:AY49)</f>
        <v>0</v>
      </c>
      <c r="BA49" s="288">
        <v>0</v>
      </c>
      <c r="BB49" s="288">
        <v>0</v>
      </c>
      <c r="BC49" s="288">
        <v>0</v>
      </c>
      <c r="BD49" s="288">
        <v>0</v>
      </c>
      <c r="BE49" s="288">
        <v>0</v>
      </c>
      <c r="BF49" s="288">
        <v>0</v>
      </c>
      <c r="BG49" s="288">
        <v>0</v>
      </c>
      <c r="BH49" s="288">
        <v>0</v>
      </c>
      <c r="BI49" s="288">
        <v>0</v>
      </c>
      <c r="BJ49" s="288">
        <v>0</v>
      </c>
      <c r="BK49" s="288">
        <v>0</v>
      </c>
      <c r="BL49" s="288">
        <v>0</v>
      </c>
      <c r="BM49" s="496"/>
      <c r="BN49" s="496"/>
      <c r="BO49" s="496"/>
      <c r="BP49" s="496">
        <v>0</v>
      </c>
      <c r="BQ49" s="496">
        <v>0</v>
      </c>
      <c r="BR49" s="496">
        <v>0</v>
      </c>
      <c r="BS49" s="500"/>
      <c r="BT49" s="500"/>
      <c r="BU49" s="500"/>
      <c r="BV49" s="500"/>
      <c r="BW49" s="500"/>
      <c r="BX49" s="500"/>
    </row>
    <row r="50" spans="1:76" x14ac:dyDescent="0.25">
      <c r="A50" s="266" t="s">
        <v>224</v>
      </c>
      <c r="M50" s="148">
        <v>0</v>
      </c>
      <c r="N50" s="148">
        <v>14.2765</v>
      </c>
      <c r="O50" s="142">
        <f t="shared" si="23"/>
        <v>14.2765</v>
      </c>
      <c r="P50" s="148"/>
      <c r="Q50" s="148">
        <v>0</v>
      </c>
      <c r="R50" s="148">
        <v>10</v>
      </c>
      <c r="S50" s="142">
        <f t="shared" si="39"/>
        <v>10</v>
      </c>
      <c r="T50" s="148">
        <v>10</v>
      </c>
      <c r="U50" s="148">
        <v>0</v>
      </c>
      <c r="V50" s="148">
        <v>22.0535</v>
      </c>
      <c r="W50" s="142">
        <f>V50+U50</f>
        <v>22.0535</v>
      </c>
      <c r="X50" s="148">
        <v>22.0535</v>
      </c>
      <c r="Y50" s="148">
        <v>0</v>
      </c>
      <c r="Z50" s="148">
        <v>22.0535</v>
      </c>
      <c r="AA50" s="148">
        <f>SUM(Y50:Z50)</f>
        <v>22.0535</v>
      </c>
      <c r="AB50" s="148"/>
      <c r="AC50" s="148">
        <v>0</v>
      </c>
      <c r="AD50" s="148">
        <v>1E-4</v>
      </c>
      <c r="AE50" s="200">
        <f t="shared" si="8"/>
        <v>1E-4</v>
      </c>
      <c r="AF50" s="148">
        <v>0</v>
      </c>
      <c r="AG50" s="148">
        <v>0</v>
      </c>
      <c r="AH50" s="200">
        <f t="shared" si="9"/>
        <v>0</v>
      </c>
      <c r="AI50" s="148">
        <v>0</v>
      </c>
      <c r="AJ50" s="148">
        <v>0</v>
      </c>
      <c r="AK50" s="281">
        <f t="shared" si="10"/>
        <v>0</v>
      </c>
      <c r="AL50" s="148">
        <v>0</v>
      </c>
      <c r="AM50" s="148">
        <v>1E-4</v>
      </c>
      <c r="AN50" s="200">
        <f t="shared" si="11"/>
        <v>1E-4</v>
      </c>
      <c r="AO50" s="148">
        <v>0</v>
      </c>
      <c r="AP50" s="148">
        <v>0</v>
      </c>
      <c r="AQ50" s="281">
        <f t="shared" si="12"/>
        <v>0</v>
      </c>
      <c r="AR50" s="346">
        <v>0</v>
      </c>
      <c r="AS50" s="346">
        <v>0</v>
      </c>
      <c r="AT50" s="346">
        <v>0</v>
      </c>
      <c r="AU50" s="148">
        <v>0</v>
      </c>
      <c r="AV50" s="148">
        <v>1E-4</v>
      </c>
      <c r="AW50" s="281">
        <f t="shared" si="13"/>
        <v>1E-4</v>
      </c>
      <c r="AX50" s="148">
        <v>0</v>
      </c>
      <c r="AY50" s="148">
        <v>1E-4</v>
      </c>
      <c r="AZ50" s="315">
        <f t="shared" si="48"/>
        <v>1E-4</v>
      </c>
      <c r="BA50" s="288">
        <v>1E-4</v>
      </c>
      <c r="BB50" s="288">
        <v>0</v>
      </c>
      <c r="BC50" s="288">
        <f>SUM(BA50:BB50)</f>
        <v>1E-4</v>
      </c>
      <c r="BD50" s="288">
        <v>0</v>
      </c>
      <c r="BE50" s="288">
        <v>0</v>
      </c>
      <c r="BF50" s="288">
        <v>0</v>
      </c>
      <c r="BG50" s="288">
        <v>0</v>
      </c>
      <c r="BH50" s="288">
        <v>0</v>
      </c>
      <c r="BI50" s="288">
        <v>0</v>
      </c>
      <c r="BJ50" s="288">
        <v>0</v>
      </c>
      <c r="BK50" s="288">
        <v>0</v>
      </c>
      <c r="BL50" s="288">
        <v>0</v>
      </c>
      <c r="BM50" s="496"/>
      <c r="BN50" s="496"/>
      <c r="BO50" s="496"/>
      <c r="BP50" s="496">
        <v>0</v>
      </c>
      <c r="BQ50" s="496">
        <v>0</v>
      </c>
      <c r="BR50" s="496">
        <v>0</v>
      </c>
      <c r="BS50" s="500"/>
      <c r="BT50" s="500"/>
      <c r="BU50" s="500"/>
      <c r="BV50" s="500"/>
      <c r="BW50" s="500"/>
      <c r="BX50" s="500"/>
    </row>
    <row r="51" spans="1:76" x14ac:dyDescent="0.25">
      <c r="A51" s="266" t="s">
        <v>225</v>
      </c>
      <c r="AE51" s="200">
        <f t="shared" si="8"/>
        <v>0</v>
      </c>
      <c r="AF51" s="148"/>
      <c r="AG51" s="148"/>
      <c r="AH51" s="200">
        <f t="shared" si="9"/>
        <v>0</v>
      </c>
      <c r="AI51" s="148"/>
      <c r="AJ51" s="148"/>
      <c r="AK51" s="281">
        <f t="shared" si="10"/>
        <v>0</v>
      </c>
      <c r="AL51" s="148"/>
      <c r="AM51" s="148"/>
      <c r="AN51" s="200">
        <f t="shared" si="11"/>
        <v>0</v>
      </c>
      <c r="AO51" s="148"/>
      <c r="AP51" s="148"/>
      <c r="AQ51" s="281">
        <f t="shared" si="12"/>
        <v>0</v>
      </c>
      <c r="AR51" s="346"/>
      <c r="AS51" s="346"/>
      <c r="AT51" s="346"/>
      <c r="AU51" s="148"/>
      <c r="AV51" s="148"/>
      <c r="AW51" s="281">
        <f t="shared" si="13"/>
        <v>0</v>
      </c>
      <c r="AX51" s="148"/>
      <c r="AY51" s="148"/>
      <c r="AZ51" s="315"/>
      <c r="BA51" s="288"/>
      <c r="BB51" s="288"/>
      <c r="BC51" s="288"/>
      <c r="BD51" s="288"/>
      <c r="BE51" s="288"/>
      <c r="BF51" s="288"/>
      <c r="BG51" s="288"/>
      <c r="BH51" s="288"/>
      <c r="BI51" s="288"/>
      <c r="BJ51" s="173"/>
      <c r="BK51" s="173"/>
      <c r="BL51" s="173"/>
      <c r="BM51" s="494"/>
      <c r="BN51" s="494"/>
      <c r="BO51" s="494"/>
      <c r="BP51" s="494"/>
      <c r="BQ51" s="494"/>
      <c r="BR51" s="494"/>
    </row>
    <row r="52" spans="1:76" x14ac:dyDescent="0.25">
      <c r="A52" s="266" t="s">
        <v>226</v>
      </c>
      <c r="M52" s="148">
        <v>0</v>
      </c>
      <c r="N52" s="148">
        <v>3.2000000000000001E-2</v>
      </c>
      <c r="O52" s="142">
        <f t="shared" si="23"/>
        <v>3.2000000000000001E-2</v>
      </c>
      <c r="P52" s="148"/>
      <c r="Q52" s="148">
        <v>0</v>
      </c>
      <c r="R52" s="148">
        <v>6.3002000000000002</v>
      </c>
      <c r="S52" s="142">
        <f t="shared" si="39"/>
        <v>6.3002000000000002</v>
      </c>
      <c r="T52" s="148">
        <v>1E-4</v>
      </c>
      <c r="U52" s="148">
        <v>0</v>
      </c>
      <c r="V52" s="148">
        <v>0.4</v>
      </c>
      <c r="W52" s="142">
        <f>V52+U52</f>
        <v>0.4</v>
      </c>
      <c r="X52" s="148">
        <v>1E-4</v>
      </c>
      <c r="Y52" s="148">
        <v>0</v>
      </c>
      <c r="Z52" s="148">
        <v>0</v>
      </c>
      <c r="AA52" s="148">
        <f>SUM(Y52:Z52)</f>
        <v>0</v>
      </c>
      <c r="AB52" s="148"/>
      <c r="AC52" s="148">
        <v>4</v>
      </c>
      <c r="AD52" s="148">
        <v>2</v>
      </c>
      <c r="AE52" s="200">
        <f t="shared" si="8"/>
        <v>6</v>
      </c>
      <c r="AF52" s="148">
        <v>4</v>
      </c>
      <c r="AG52" s="148">
        <v>1E-4</v>
      </c>
      <c r="AH52" s="200">
        <f t="shared" si="9"/>
        <v>4.0000999999999998</v>
      </c>
      <c r="AI52" s="148">
        <v>2.1818</v>
      </c>
      <c r="AJ52" s="148">
        <v>0</v>
      </c>
      <c r="AK52" s="281">
        <f t="shared" si="10"/>
        <v>2.1818</v>
      </c>
      <c r="AL52" s="148">
        <v>7</v>
      </c>
      <c r="AM52" s="148">
        <v>1E-4</v>
      </c>
      <c r="AN52" s="200">
        <f t="shared" si="11"/>
        <v>7.0000999999999998</v>
      </c>
      <c r="AO52" s="148">
        <v>3</v>
      </c>
      <c r="AP52" s="148">
        <v>1E-4</v>
      </c>
      <c r="AQ52" s="281">
        <f t="shared" si="12"/>
        <v>3.0001000000000002</v>
      </c>
      <c r="AR52" s="346">
        <v>2.9998</v>
      </c>
      <c r="AS52" s="346">
        <v>0</v>
      </c>
      <c r="AT52" s="346">
        <f>SUM(AR52:AS52)</f>
        <v>2.9998</v>
      </c>
      <c r="AU52" s="148">
        <v>5</v>
      </c>
      <c r="AV52" s="148">
        <v>1E-4</v>
      </c>
      <c r="AW52" s="281">
        <f t="shared" si="13"/>
        <v>5.0000999999999998</v>
      </c>
      <c r="AX52" s="148">
        <v>4.5</v>
      </c>
      <c r="AY52" s="148">
        <v>1E-4</v>
      </c>
      <c r="AZ52" s="315">
        <f>SUM(AX52:AY52)</f>
        <v>4.5000999999999998</v>
      </c>
      <c r="BA52" s="288">
        <v>2</v>
      </c>
      <c r="BB52" s="288">
        <v>0</v>
      </c>
      <c r="BC52" s="288">
        <f>SUM(BA52:BB52)</f>
        <v>2</v>
      </c>
      <c r="BD52" s="288">
        <v>1.1479999999999999</v>
      </c>
      <c r="BE52" s="288">
        <v>0</v>
      </c>
      <c r="BF52" s="288">
        <f>SUM(BD52:BE52)</f>
        <v>1.1479999999999999</v>
      </c>
      <c r="BG52" s="288">
        <v>3</v>
      </c>
      <c r="BH52" s="288">
        <v>0</v>
      </c>
      <c r="BI52" s="288">
        <f>SUM(BG52:BH52)</f>
        <v>3</v>
      </c>
      <c r="BJ52" s="288">
        <v>3</v>
      </c>
      <c r="BK52" s="288">
        <v>0</v>
      </c>
      <c r="BL52" s="288">
        <f>SUM(BJ52:BK52)</f>
        <v>3</v>
      </c>
      <c r="BM52" s="288">
        <v>2.8649</v>
      </c>
      <c r="BN52" s="288">
        <v>0</v>
      </c>
      <c r="BO52" s="288">
        <f>SUM(BM52:BN52)</f>
        <v>2.8649</v>
      </c>
      <c r="BP52" s="173">
        <v>0.3962</v>
      </c>
      <c r="BQ52" s="173">
        <v>1E-4</v>
      </c>
      <c r="BR52" s="173">
        <f>SUM(BP52:BQ52)</f>
        <v>0.39629999999999999</v>
      </c>
      <c r="BS52" s="173">
        <v>0.3962</v>
      </c>
      <c r="BT52" s="173">
        <v>0</v>
      </c>
      <c r="BU52" s="173">
        <f>SUM(BS52:BT52)</f>
        <v>0.3962</v>
      </c>
      <c r="BV52" s="173">
        <v>0.5</v>
      </c>
      <c r="BW52" s="173">
        <v>0</v>
      </c>
      <c r="BX52" s="173">
        <f>SUM(BV52:BW52)</f>
        <v>0.5</v>
      </c>
    </row>
    <row r="53" spans="1:76" x14ac:dyDescent="0.25">
      <c r="A53" s="266" t="s">
        <v>227</v>
      </c>
      <c r="M53" s="148">
        <v>0</v>
      </c>
      <c r="N53" s="148">
        <v>0.72</v>
      </c>
      <c r="O53" s="142">
        <f t="shared" si="23"/>
        <v>0.72</v>
      </c>
      <c r="P53" s="148"/>
      <c r="Q53" s="148">
        <v>0</v>
      </c>
      <c r="R53" s="148">
        <v>0.59440000000000004</v>
      </c>
      <c r="S53" s="142">
        <f t="shared" si="39"/>
        <v>0.59440000000000004</v>
      </c>
      <c r="T53" s="148">
        <v>0.59430000000000005</v>
      </c>
      <c r="U53" s="148">
        <v>0</v>
      </c>
      <c r="V53" s="148">
        <v>0.6</v>
      </c>
      <c r="W53" s="142">
        <f>V53+U53</f>
        <v>0.6</v>
      </c>
      <c r="X53" s="148">
        <v>0.6</v>
      </c>
      <c r="Y53" s="148">
        <v>0</v>
      </c>
      <c r="Z53" s="148">
        <v>0.5998</v>
      </c>
      <c r="AA53" s="148">
        <f>SUM(Y53:Z53)</f>
        <v>0.5998</v>
      </c>
      <c r="AB53" s="148"/>
      <c r="AC53" s="148">
        <v>0</v>
      </c>
      <c r="AD53" s="148">
        <v>0.68959999999999999</v>
      </c>
      <c r="AE53" s="200">
        <f t="shared" si="8"/>
        <v>0.68959999999999999</v>
      </c>
      <c r="AF53" s="148">
        <v>1E-4</v>
      </c>
      <c r="AG53" s="148">
        <v>0.44700000000000001</v>
      </c>
      <c r="AH53" s="200">
        <f t="shared" si="9"/>
        <v>0.4471</v>
      </c>
      <c r="AI53" s="148">
        <v>0</v>
      </c>
      <c r="AJ53" s="148">
        <v>0.23400000000000001</v>
      </c>
      <c r="AK53" s="281">
        <f t="shared" si="10"/>
        <v>0.23400000000000001</v>
      </c>
      <c r="AL53" s="148">
        <v>1E-4</v>
      </c>
      <c r="AM53" s="148">
        <v>1E-4</v>
      </c>
      <c r="AN53" s="200">
        <f t="shared" si="11"/>
        <v>2.0000000000000001E-4</v>
      </c>
      <c r="AO53" s="148">
        <v>1E-4</v>
      </c>
      <c r="AP53" s="148">
        <v>1E-4</v>
      </c>
      <c r="AQ53" s="281">
        <f t="shared" si="12"/>
        <v>2.0000000000000001E-4</v>
      </c>
      <c r="AR53" s="346">
        <v>0</v>
      </c>
      <c r="AS53" s="346">
        <v>0</v>
      </c>
      <c r="AT53" s="346">
        <v>0</v>
      </c>
      <c r="AU53" s="148">
        <v>1E-4</v>
      </c>
      <c r="AV53" s="148">
        <v>1E-4</v>
      </c>
      <c r="AW53" s="281">
        <f t="shared" si="13"/>
        <v>2.0000000000000001E-4</v>
      </c>
      <c r="AX53" s="148">
        <v>1E-4</v>
      </c>
      <c r="AY53" s="148">
        <v>1E-4</v>
      </c>
      <c r="AZ53" s="315">
        <f t="shared" ref="AZ53:AZ54" si="49">SUM(AX53:AY53)</f>
        <v>2.0000000000000001E-4</v>
      </c>
      <c r="BA53" s="148">
        <v>1E-4</v>
      </c>
      <c r="BB53" s="148">
        <v>1E-4</v>
      </c>
      <c r="BC53" s="391">
        <f t="shared" ref="BC53" si="50">SUM(BA53:BB53)</f>
        <v>2.0000000000000001E-4</v>
      </c>
      <c r="BD53" s="412">
        <v>0</v>
      </c>
      <c r="BE53" s="412">
        <v>0</v>
      </c>
      <c r="BF53" s="412">
        <v>0</v>
      </c>
      <c r="BG53" s="148">
        <v>1E-4</v>
      </c>
      <c r="BH53" s="148">
        <v>1E-4</v>
      </c>
      <c r="BI53" s="412">
        <f t="shared" ref="BI53" si="51">SUM(BG53:BH53)</f>
        <v>2.0000000000000001E-4</v>
      </c>
      <c r="BJ53" s="148">
        <v>1E-4</v>
      </c>
      <c r="BK53" s="148">
        <v>1E-4</v>
      </c>
      <c r="BL53" s="457">
        <f t="shared" ref="BL53" si="52">SUM(BJ53:BK53)</f>
        <v>2.0000000000000001E-4</v>
      </c>
      <c r="BM53" s="457">
        <v>0</v>
      </c>
      <c r="BN53" s="457">
        <v>0</v>
      </c>
      <c r="BO53" s="457">
        <v>0</v>
      </c>
      <c r="BP53" s="148">
        <v>1E-4</v>
      </c>
      <c r="BQ53" s="148">
        <v>1E-4</v>
      </c>
      <c r="BR53" s="457">
        <f t="shared" ref="BR53" si="53">SUM(BP53:BQ53)</f>
        <v>2.0000000000000001E-4</v>
      </c>
      <c r="BS53" s="457">
        <v>0</v>
      </c>
      <c r="BT53" s="457">
        <v>0</v>
      </c>
      <c r="BU53" s="457">
        <v>0</v>
      </c>
      <c r="BV53" s="148">
        <v>1E-4</v>
      </c>
      <c r="BW53" s="148">
        <v>1E-4</v>
      </c>
      <c r="BX53" s="457">
        <f t="shared" ref="BX53" si="54">SUM(BV53:BW53)</f>
        <v>2.0000000000000001E-4</v>
      </c>
    </row>
    <row r="54" spans="1:76" x14ac:dyDescent="0.25">
      <c r="A54" s="266" t="s">
        <v>228</v>
      </c>
      <c r="M54" s="148">
        <v>0</v>
      </c>
      <c r="N54" s="148">
        <v>0.48380000000000001</v>
      </c>
      <c r="O54" s="142">
        <f t="shared" si="23"/>
        <v>0.48380000000000001</v>
      </c>
      <c r="P54" s="148"/>
      <c r="Q54" s="148">
        <v>0</v>
      </c>
      <c r="R54" s="148">
        <v>1.5628</v>
      </c>
      <c r="S54" s="142">
        <f t="shared" si="39"/>
        <v>1.5628</v>
      </c>
      <c r="T54" s="148">
        <v>0</v>
      </c>
      <c r="U54" s="148">
        <v>0</v>
      </c>
      <c r="V54" s="148">
        <v>0.26</v>
      </c>
      <c r="W54" s="142">
        <f>V54+U54</f>
        <v>0.26</v>
      </c>
      <c r="X54" s="148">
        <v>0</v>
      </c>
      <c r="Y54" s="148">
        <v>0</v>
      </c>
      <c r="Z54" s="148">
        <v>4.7600000000000003E-2</v>
      </c>
      <c r="AA54" s="148">
        <f>SUM(Y54:Z54)</f>
        <v>4.7600000000000003E-2</v>
      </c>
      <c r="AB54" s="148"/>
      <c r="AC54" s="148">
        <v>0.5</v>
      </c>
      <c r="AD54" s="148">
        <v>0</v>
      </c>
      <c r="AE54" s="200">
        <f t="shared" si="8"/>
        <v>0.5</v>
      </c>
      <c r="AF54" s="148">
        <v>0.2</v>
      </c>
      <c r="AG54" s="148">
        <v>0</v>
      </c>
      <c r="AH54" s="200">
        <f t="shared" si="9"/>
        <v>0.2</v>
      </c>
      <c r="AI54" s="148">
        <v>0.19550000000000001</v>
      </c>
      <c r="AJ54" s="148">
        <v>0</v>
      </c>
      <c r="AK54" s="281">
        <f t="shared" si="10"/>
        <v>0.19550000000000001</v>
      </c>
      <c r="AL54" s="148">
        <v>0.5</v>
      </c>
      <c r="AM54" s="148">
        <v>0</v>
      </c>
      <c r="AN54" s="200">
        <f t="shared" si="11"/>
        <v>0.5</v>
      </c>
      <c r="AO54" s="148">
        <v>0.15</v>
      </c>
      <c r="AP54" s="148">
        <v>0</v>
      </c>
      <c r="AQ54" s="281">
        <f t="shared" si="12"/>
        <v>0.15</v>
      </c>
      <c r="AR54" s="346">
        <v>0.1176</v>
      </c>
      <c r="AS54" s="346">
        <v>0</v>
      </c>
      <c r="AT54" s="346">
        <f>SUM(AR54:AS54)</f>
        <v>0.1176</v>
      </c>
      <c r="AU54" s="148">
        <v>0.05</v>
      </c>
      <c r="AV54" s="148">
        <v>0</v>
      </c>
      <c r="AW54" s="281">
        <f t="shared" si="13"/>
        <v>0.05</v>
      </c>
      <c r="AX54" s="148">
        <v>0.05</v>
      </c>
      <c r="AY54" s="148">
        <v>0</v>
      </c>
      <c r="AZ54" s="315">
        <f t="shared" si="49"/>
        <v>0.05</v>
      </c>
      <c r="BA54" s="288">
        <v>1E-4</v>
      </c>
      <c r="BB54" s="288">
        <v>0</v>
      </c>
      <c r="BC54" s="288">
        <f>SUM(BA54:BB54)</f>
        <v>1E-4</v>
      </c>
      <c r="BD54" s="412">
        <v>0</v>
      </c>
      <c r="BE54" s="412">
        <v>0</v>
      </c>
      <c r="BF54" s="412">
        <v>0</v>
      </c>
      <c r="BG54" s="148">
        <v>1E-4</v>
      </c>
      <c r="BH54" s="148">
        <v>1E-4</v>
      </c>
      <c r="BI54" s="412">
        <f t="shared" ref="BI54" si="55">SUM(BG54:BH54)</f>
        <v>2.0000000000000001E-4</v>
      </c>
      <c r="BJ54" s="148">
        <v>1E-4</v>
      </c>
      <c r="BK54" s="148">
        <v>1E-4</v>
      </c>
      <c r="BL54" s="457">
        <f t="shared" ref="BL54" si="56">SUM(BJ54:BK54)</f>
        <v>2.0000000000000001E-4</v>
      </c>
      <c r="BM54" s="457">
        <v>0</v>
      </c>
      <c r="BN54" s="457">
        <v>0</v>
      </c>
      <c r="BO54" s="457">
        <v>0</v>
      </c>
      <c r="BP54" s="148">
        <v>1E-4</v>
      </c>
      <c r="BQ54" s="148">
        <v>1E-4</v>
      </c>
      <c r="BR54" s="457">
        <f t="shared" ref="BR54" si="57">SUM(BP54:BQ54)</f>
        <v>2.0000000000000001E-4</v>
      </c>
      <c r="BS54" s="457">
        <v>0</v>
      </c>
      <c r="BT54" s="457">
        <v>0</v>
      </c>
      <c r="BU54" s="457">
        <v>0</v>
      </c>
      <c r="BV54" s="148">
        <v>1E-4</v>
      </c>
      <c r="BW54" s="148">
        <v>1E-4</v>
      </c>
      <c r="BX54" s="457">
        <f t="shared" ref="BX54" si="58">SUM(BV54:BW54)</f>
        <v>2.0000000000000001E-4</v>
      </c>
    </row>
    <row r="55" spans="1:76" x14ac:dyDescent="0.25">
      <c r="A55" s="270" t="s">
        <v>229</v>
      </c>
      <c r="AE55" s="200">
        <f t="shared" si="8"/>
        <v>0</v>
      </c>
      <c r="AF55" s="148"/>
      <c r="AG55" s="148"/>
      <c r="AH55" s="200">
        <f t="shared" si="9"/>
        <v>0</v>
      </c>
      <c r="AI55" s="148"/>
      <c r="AJ55" s="148"/>
      <c r="AK55" s="281">
        <f t="shared" si="10"/>
        <v>0</v>
      </c>
      <c r="AL55" s="148"/>
      <c r="AM55" s="148"/>
      <c r="AN55" s="200">
        <f t="shared" si="11"/>
        <v>0</v>
      </c>
      <c r="AO55" s="148"/>
      <c r="AP55" s="148"/>
      <c r="AQ55" s="281">
        <f t="shared" si="12"/>
        <v>0</v>
      </c>
      <c r="AR55" s="346"/>
      <c r="AS55" s="346"/>
      <c r="AT55" s="346"/>
      <c r="AU55" s="148"/>
      <c r="AV55" s="148"/>
      <c r="AW55" s="281">
        <f t="shared" si="13"/>
        <v>0</v>
      </c>
      <c r="AX55" s="148"/>
      <c r="AY55" s="148"/>
      <c r="AZ55" s="315"/>
      <c r="BA55" s="288"/>
      <c r="BB55" s="288"/>
      <c r="BC55" s="288"/>
      <c r="BD55" s="288"/>
      <c r="BE55" s="288"/>
      <c r="BF55" s="288"/>
      <c r="BG55" s="288"/>
      <c r="BH55" s="288"/>
      <c r="BI55" s="288"/>
      <c r="BJ55" s="173"/>
      <c r="BK55" s="173"/>
      <c r="BL55" s="173"/>
      <c r="BM55" s="173"/>
      <c r="BN55" s="173"/>
      <c r="BO55" s="173"/>
      <c r="BP55" s="173"/>
      <c r="BQ55" s="173"/>
      <c r="BR55" s="173"/>
      <c r="BS55" s="173"/>
      <c r="BT55" s="173"/>
      <c r="BU55" s="173"/>
      <c r="BV55" s="173"/>
      <c r="BW55" s="173"/>
      <c r="BX55" s="173"/>
    </row>
    <row r="56" spans="1:76" x14ac:dyDescent="0.25">
      <c r="A56" s="271" t="s">
        <v>299</v>
      </c>
      <c r="B56" s="163"/>
      <c r="C56" s="163"/>
      <c r="D56" s="163"/>
      <c r="E56" s="163"/>
      <c r="F56" s="163"/>
      <c r="G56" s="163"/>
      <c r="H56" s="163"/>
      <c r="I56" s="163"/>
      <c r="J56" s="163"/>
      <c r="K56" s="163"/>
      <c r="L56" s="164"/>
      <c r="M56" s="165"/>
      <c r="N56" s="165"/>
      <c r="O56" s="166"/>
      <c r="P56" s="165"/>
      <c r="Q56" s="165"/>
      <c r="R56" s="165"/>
      <c r="S56" s="166"/>
      <c r="T56" s="165"/>
      <c r="U56" s="165"/>
      <c r="V56" s="165"/>
      <c r="W56" s="166"/>
      <c r="X56" s="165"/>
      <c r="Y56" s="165"/>
      <c r="Z56" s="165"/>
      <c r="AA56" s="165"/>
      <c r="AB56" s="165"/>
      <c r="AC56" s="165"/>
      <c r="AD56" s="165"/>
      <c r="AE56" s="200">
        <f t="shared" si="8"/>
        <v>0</v>
      </c>
      <c r="AF56" s="148"/>
      <c r="AG56" s="148"/>
      <c r="AH56" s="200">
        <f t="shared" si="9"/>
        <v>0</v>
      </c>
      <c r="AI56" s="148"/>
      <c r="AJ56" s="148"/>
      <c r="AK56" s="281">
        <f t="shared" si="10"/>
        <v>0</v>
      </c>
      <c r="AL56" s="148"/>
      <c r="AM56" s="148"/>
      <c r="AN56" s="200">
        <f t="shared" si="11"/>
        <v>0</v>
      </c>
      <c r="AO56" s="148"/>
      <c r="AP56" s="148"/>
      <c r="AQ56" s="281">
        <f t="shared" si="12"/>
        <v>0</v>
      </c>
      <c r="AR56" s="346"/>
      <c r="AS56" s="346"/>
      <c r="AT56" s="346"/>
      <c r="AU56" s="148"/>
      <c r="AV56" s="148"/>
      <c r="AW56" s="281">
        <f t="shared" si="13"/>
        <v>0</v>
      </c>
      <c r="AX56" s="148"/>
      <c r="AY56" s="148"/>
      <c r="AZ56" s="315"/>
      <c r="BA56" s="288"/>
      <c r="BB56" s="288"/>
      <c r="BC56" s="288"/>
      <c r="BD56" s="288"/>
      <c r="BE56" s="288"/>
      <c r="BF56" s="288"/>
      <c r="BG56" s="288"/>
      <c r="BH56" s="288"/>
      <c r="BI56" s="288"/>
      <c r="BJ56" s="173"/>
      <c r="BK56" s="173"/>
      <c r="BL56" s="173"/>
      <c r="BM56" s="173"/>
      <c r="BN56" s="173"/>
      <c r="BO56" s="173"/>
      <c r="BP56" s="173"/>
      <c r="BQ56" s="173"/>
      <c r="BR56" s="173"/>
      <c r="BS56" s="173"/>
      <c r="BT56" s="173"/>
      <c r="BU56" s="173"/>
      <c r="BV56" s="173"/>
      <c r="BW56" s="173"/>
      <c r="BX56" s="173"/>
    </row>
    <row r="57" spans="1:76" x14ac:dyDescent="0.25">
      <c r="A57" s="272" t="s">
        <v>230</v>
      </c>
      <c r="B57" s="163"/>
      <c r="C57" s="163"/>
      <c r="D57" s="163"/>
      <c r="E57" s="163"/>
      <c r="F57" s="163"/>
      <c r="G57" s="163"/>
      <c r="H57" s="163"/>
      <c r="I57" s="163"/>
      <c r="J57" s="163"/>
      <c r="K57" s="163"/>
      <c r="L57" s="163"/>
      <c r="M57" s="167">
        <v>0</v>
      </c>
      <c r="N57" s="167">
        <v>0.12809999999999999</v>
      </c>
      <c r="O57" s="168">
        <f t="shared" si="23"/>
        <v>0.12809999999999999</v>
      </c>
      <c r="P57" s="167"/>
      <c r="Q57" s="167">
        <v>0</v>
      </c>
      <c r="R57" s="167">
        <v>7.6E-3</v>
      </c>
      <c r="S57" s="168">
        <f t="shared" si="39"/>
        <v>7.6E-3</v>
      </c>
      <c r="T57" s="167">
        <v>3.8E-3</v>
      </c>
      <c r="U57" s="167">
        <v>0</v>
      </c>
      <c r="V57" s="167">
        <v>0.2581</v>
      </c>
      <c r="W57" s="168">
        <f>V57+U57</f>
        <v>0.2581</v>
      </c>
      <c r="X57" s="167">
        <v>0</v>
      </c>
      <c r="Y57" s="167">
        <v>0</v>
      </c>
      <c r="Z57" s="167">
        <v>7.2499999999999995E-2</v>
      </c>
      <c r="AA57" s="167">
        <f>SUM(Y57:Z57)</f>
        <v>7.2499999999999995E-2</v>
      </c>
      <c r="AB57" s="167"/>
      <c r="AC57" s="167">
        <v>0.125</v>
      </c>
      <c r="AD57" s="167">
        <v>0.125</v>
      </c>
      <c r="AE57" s="200">
        <f t="shared" si="8"/>
        <v>0.25</v>
      </c>
      <c r="AF57" s="148">
        <v>0.125</v>
      </c>
      <c r="AG57" s="148">
        <v>0.125</v>
      </c>
      <c r="AH57" s="200">
        <f t="shared" si="9"/>
        <v>0.25</v>
      </c>
      <c r="AI57" s="148">
        <v>0.1245</v>
      </c>
      <c r="AJ57" s="148">
        <v>0</v>
      </c>
      <c r="AK57" s="281">
        <f t="shared" si="10"/>
        <v>0.1245</v>
      </c>
      <c r="AL57" s="148">
        <v>3</v>
      </c>
      <c r="AM57" s="148">
        <v>0.2</v>
      </c>
      <c r="AN57" s="200">
        <f t="shared" si="11"/>
        <v>3.2</v>
      </c>
      <c r="AO57" s="148">
        <v>0.1</v>
      </c>
      <c r="AP57" s="148">
        <v>1E-4</v>
      </c>
      <c r="AQ57" s="281">
        <f t="shared" si="12"/>
        <v>0.10010000000000001</v>
      </c>
      <c r="AR57" s="346">
        <v>2.3E-3</v>
      </c>
      <c r="AS57" s="346">
        <v>0</v>
      </c>
      <c r="AT57" s="346">
        <f>SUM(AR57:AS57)</f>
        <v>2.3E-3</v>
      </c>
      <c r="AU57" s="148">
        <v>3</v>
      </c>
      <c r="AV57" s="148">
        <v>0.35</v>
      </c>
      <c r="AW57" s="281">
        <f t="shared" si="13"/>
        <v>3.35</v>
      </c>
      <c r="AX57" s="148">
        <v>2.5</v>
      </c>
      <c r="AY57" s="148">
        <v>0.35</v>
      </c>
      <c r="AZ57" s="315">
        <f>SUM(AX57:AY57)</f>
        <v>2.85</v>
      </c>
      <c r="BA57" s="288">
        <v>1E-4</v>
      </c>
      <c r="BB57" s="288">
        <v>1E-4</v>
      </c>
      <c r="BC57" s="288">
        <f>SUM(BA57:BB57)</f>
        <v>2.0000000000000001E-4</v>
      </c>
      <c r="BD57" s="288">
        <v>0</v>
      </c>
      <c r="BE57" s="288">
        <v>0</v>
      </c>
      <c r="BF57" s="288">
        <v>0</v>
      </c>
      <c r="BG57" s="288">
        <v>2</v>
      </c>
      <c r="BH57" s="288">
        <v>0</v>
      </c>
      <c r="BI57" s="288">
        <f>SUM(BG57:BH57)</f>
        <v>2</v>
      </c>
      <c r="BJ57" s="173">
        <v>0.1</v>
      </c>
      <c r="BK57" s="173">
        <v>0</v>
      </c>
      <c r="BL57" s="173">
        <f>SUM(BJ57:BK57)</f>
        <v>0.1</v>
      </c>
      <c r="BM57" s="173">
        <v>0.1</v>
      </c>
      <c r="BN57" s="173">
        <v>0</v>
      </c>
      <c r="BO57" s="173">
        <f>SUM(BM57:BN57)</f>
        <v>0.1</v>
      </c>
      <c r="BP57" s="173">
        <v>1</v>
      </c>
      <c r="BQ57" s="173">
        <v>0</v>
      </c>
      <c r="BR57" s="173">
        <f>SUM(BP57:BQ57)</f>
        <v>1</v>
      </c>
      <c r="BS57" s="173">
        <v>0.8851</v>
      </c>
      <c r="BT57" s="173">
        <v>0</v>
      </c>
      <c r="BU57" s="173">
        <f>SUM(BS57:BT57)</f>
        <v>0.8851</v>
      </c>
      <c r="BV57" s="173">
        <v>1</v>
      </c>
      <c r="BW57" s="173">
        <v>0</v>
      </c>
      <c r="BX57" s="173">
        <f>SUM(BV57:BW57)</f>
        <v>1</v>
      </c>
    </row>
    <row r="58" spans="1:76" x14ac:dyDescent="0.25">
      <c r="A58" s="272" t="s">
        <v>231</v>
      </c>
      <c r="B58" s="163"/>
      <c r="C58" s="163"/>
      <c r="D58" s="163"/>
      <c r="E58" s="163"/>
      <c r="F58" s="163"/>
      <c r="G58" s="163"/>
      <c r="H58" s="163"/>
      <c r="I58" s="163"/>
      <c r="J58" s="163"/>
      <c r="K58" s="163"/>
      <c r="L58" s="163"/>
      <c r="M58" s="159">
        <v>0</v>
      </c>
      <c r="N58" s="159">
        <v>9.7000000000000003E-3</v>
      </c>
      <c r="O58" s="140">
        <f t="shared" si="23"/>
        <v>9.7000000000000003E-3</v>
      </c>
      <c r="P58" s="159"/>
      <c r="Q58" s="159">
        <v>0</v>
      </c>
      <c r="R58" s="159">
        <v>0.95</v>
      </c>
      <c r="S58" s="140">
        <f t="shared" si="39"/>
        <v>0.95</v>
      </c>
      <c r="T58" s="159"/>
      <c r="U58" s="159">
        <v>0</v>
      </c>
      <c r="V58" s="159">
        <v>0.01</v>
      </c>
      <c r="W58" s="140">
        <f>V58+U58</f>
        <v>0.01</v>
      </c>
      <c r="X58" s="159">
        <v>0</v>
      </c>
      <c r="Y58" s="159">
        <v>0</v>
      </c>
      <c r="Z58" s="159">
        <v>0</v>
      </c>
      <c r="AA58" s="159">
        <f>SUM(Y58:Z58)</f>
        <v>0</v>
      </c>
      <c r="AB58" s="159"/>
      <c r="AC58" s="159">
        <v>0.01</v>
      </c>
      <c r="AD58" s="159">
        <v>0</v>
      </c>
      <c r="AE58" s="200">
        <f t="shared" si="8"/>
        <v>0.01</v>
      </c>
      <c r="AF58" s="148">
        <v>0.2</v>
      </c>
      <c r="AG58" s="148">
        <v>0</v>
      </c>
      <c r="AH58" s="200">
        <f t="shared" si="9"/>
        <v>0.2</v>
      </c>
      <c r="AI58" s="148">
        <v>0</v>
      </c>
      <c r="AJ58" s="148">
        <v>0</v>
      </c>
      <c r="AK58" s="281">
        <f t="shared" si="10"/>
        <v>0</v>
      </c>
      <c r="AL58" s="148">
        <v>1.5</v>
      </c>
      <c r="AM58" s="148">
        <v>0</v>
      </c>
      <c r="AN58" s="200">
        <f t="shared" si="11"/>
        <v>1.5</v>
      </c>
      <c r="AO58" s="148">
        <v>1E-4</v>
      </c>
      <c r="AP58" s="148">
        <v>0</v>
      </c>
      <c r="AQ58" s="281">
        <f t="shared" si="12"/>
        <v>1E-4</v>
      </c>
      <c r="AR58" s="346">
        <v>0</v>
      </c>
      <c r="AS58" s="346">
        <v>0</v>
      </c>
      <c r="AT58" s="346">
        <v>0</v>
      </c>
      <c r="AU58" s="148">
        <v>1E-4</v>
      </c>
      <c r="AV58" s="148">
        <v>0</v>
      </c>
      <c r="AW58" s="281">
        <f t="shared" si="13"/>
        <v>1E-4</v>
      </c>
      <c r="AX58" s="148">
        <v>1E-4</v>
      </c>
      <c r="AY58" s="148">
        <v>0</v>
      </c>
      <c r="AZ58" s="315">
        <f t="shared" ref="AZ58" si="59">SUM(AX58:AY58)</f>
        <v>1E-4</v>
      </c>
      <c r="BA58" s="288">
        <v>1E-4</v>
      </c>
      <c r="BB58" s="288">
        <v>1E-4</v>
      </c>
      <c r="BC58" s="288">
        <f>SUM(BA58:BB58)</f>
        <v>2.0000000000000001E-4</v>
      </c>
      <c r="BD58" s="288">
        <v>0</v>
      </c>
      <c r="BE58" s="288">
        <v>0</v>
      </c>
      <c r="BF58" s="288">
        <v>0</v>
      </c>
      <c r="BG58" s="288">
        <v>1E-4</v>
      </c>
      <c r="BH58" s="288">
        <v>0</v>
      </c>
      <c r="BI58" s="288">
        <f>SUM(BG58:BH58)</f>
        <v>1E-4</v>
      </c>
      <c r="BJ58" s="288">
        <v>1E-4</v>
      </c>
      <c r="BK58" s="288">
        <v>0</v>
      </c>
      <c r="BL58" s="288">
        <f t="shared" ref="BL58" si="60">SUM(BJ58:BK58)</f>
        <v>1E-4</v>
      </c>
      <c r="BM58" s="288">
        <v>0</v>
      </c>
      <c r="BN58" s="288">
        <v>0</v>
      </c>
      <c r="BO58" s="288">
        <v>0</v>
      </c>
      <c r="BP58" s="288">
        <v>1E-4</v>
      </c>
      <c r="BQ58" s="288">
        <v>0</v>
      </c>
      <c r="BR58" s="288">
        <f t="shared" ref="BR58" si="61">SUM(BP58:BQ58)</f>
        <v>1E-4</v>
      </c>
      <c r="BS58" s="148">
        <v>0</v>
      </c>
      <c r="BT58" s="148">
        <v>0</v>
      </c>
      <c r="BU58" s="148">
        <v>0</v>
      </c>
      <c r="BV58" s="148">
        <v>1E-4</v>
      </c>
      <c r="BW58" s="148">
        <v>0</v>
      </c>
      <c r="BX58" s="148">
        <f>SUM(BV58:BW58)</f>
        <v>1E-4</v>
      </c>
    </row>
    <row r="59" spans="1:76" x14ac:dyDescent="0.25">
      <c r="A59" s="273" t="s">
        <v>151</v>
      </c>
      <c r="AE59" s="200">
        <f t="shared" si="8"/>
        <v>0</v>
      </c>
      <c r="AF59" s="148"/>
      <c r="AG59" s="148"/>
      <c r="AH59" s="200">
        <f t="shared" si="9"/>
        <v>0</v>
      </c>
      <c r="AI59" s="148"/>
      <c r="AJ59" s="148"/>
      <c r="AK59" s="281">
        <f t="shared" si="10"/>
        <v>0</v>
      </c>
      <c r="AL59" s="148"/>
      <c r="AM59" s="148"/>
      <c r="AN59" s="200">
        <f t="shared" si="11"/>
        <v>0</v>
      </c>
      <c r="AO59" s="148"/>
      <c r="AP59" s="148"/>
      <c r="AQ59" s="281">
        <f t="shared" si="12"/>
        <v>0</v>
      </c>
      <c r="AR59" s="346"/>
      <c r="AS59" s="346"/>
      <c r="AT59" s="346"/>
      <c r="AU59" s="148"/>
      <c r="AV59" s="148"/>
      <c r="AW59" s="281">
        <f t="shared" si="13"/>
        <v>0</v>
      </c>
      <c r="AX59" s="148"/>
      <c r="AY59" s="148"/>
      <c r="AZ59" s="315"/>
      <c r="BA59" s="288"/>
      <c r="BB59" s="288"/>
      <c r="BC59" s="288"/>
      <c r="BD59" s="288"/>
      <c r="BE59" s="288"/>
      <c r="BF59" s="288"/>
      <c r="BG59" s="288"/>
      <c r="BH59" s="288"/>
      <c r="BI59" s="288"/>
      <c r="BJ59" s="173"/>
      <c r="BK59" s="173"/>
      <c r="BL59" s="173"/>
      <c r="BM59" s="173"/>
      <c r="BN59" s="173"/>
      <c r="BO59" s="173"/>
      <c r="BP59" s="173"/>
      <c r="BQ59" s="173"/>
      <c r="BR59" s="173"/>
      <c r="BS59" s="173"/>
      <c r="BT59" s="173"/>
      <c r="BU59" s="173"/>
      <c r="BV59" s="173"/>
      <c r="BW59" s="173"/>
      <c r="BX59" s="173"/>
    </row>
    <row r="60" spans="1:76" ht="37.5" x14ac:dyDescent="0.25">
      <c r="A60" s="267" t="s">
        <v>232</v>
      </c>
      <c r="M60" s="148">
        <v>0</v>
      </c>
      <c r="N60" s="148">
        <v>26.142499999999998</v>
      </c>
      <c r="O60" s="142">
        <f t="shared" si="23"/>
        <v>26.142499999999998</v>
      </c>
      <c r="P60" s="148"/>
      <c r="Q60" s="148">
        <v>0</v>
      </c>
      <c r="R60" s="148">
        <v>11.751899999999999</v>
      </c>
      <c r="S60" s="142">
        <f>R60+Q60</f>
        <v>11.751899999999999</v>
      </c>
      <c r="T60" s="148">
        <v>0</v>
      </c>
      <c r="U60" s="148">
        <v>0</v>
      </c>
      <c r="V60" s="148">
        <v>15.100099999999999</v>
      </c>
      <c r="W60" s="142">
        <f>V60+U60</f>
        <v>15.100099999999999</v>
      </c>
      <c r="X60" s="148">
        <v>0</v>
      </c>
      <c r="Y60" s="148">
        <v>0</v>
      </c>
      <c r="Z60" s="148">
        <v>13.151199999999999</v>
      </c>
      <c r="AA60" s="148">
        <f>SUM(Y60:Z60)</f>
        <v>13.151199999999999</v>
      </c>
      <c r="AB60" s="148"/>
      <c r="AC60" s="148">
        <v>32.950099999999999</v>
      </c>
      <c r="AD60" s="148">
        <v>0</v>
      </c>
      <c r="AE60" s="200">
        <f t="shared" si="8"/>
        <v>32.950099999999999</v>
      </c>
      <c r="AF60" s="148">
        <v>26.482900000000001</v>
      </c>
      <c r="AG60" s="148">
        <v>0</v>
      </c>
      <c r="AH60" s="200">
        <f t="shared" si="9"/>
        <v>26.482900000000001</v>
      </c>
      <c r="AI60" s="148">
        <v>25.773700000000002</v>
      </c>
      <c r="AJ60" s="148">
        <v>0</v>
      </c>
      <c r="AK60" s="281">
        <f t="shared" si="10"/>
        <v>25.773700000000002</v>
      </c>
      <c r="AL60" s="148">
        <v>28.238299999999999</v>
      </c>
      <c r="AM60" s="148">
        <v>0</v>
      </c>
      <c r="AN60" s="200">
        <f t="shared" si="11"/>
        <v>28.238299999999999</v>
      </c>
      <c r="AO60" s="148">
        <v>23.5322</v>
      </c>
      <c r="AP60" s="148">
        <v>0</v>
      </c>
      <c r="AQ60" s="281">
        <f t="shared" si="12"/>
        <v>23.5322</v>
      </c>
      <c r="AR60" s="346">
        <v>23.525600000000001</v>
      </c>
      <c r="AS60" s="346">
        <v>0</v>
      </c>
      <c r="AT60" s="346">
        <f>SUM(AR60:AS60)</f>
        <v>23.525600000000001</v>
      </c>
      <c r="AU60" s="148">
        <v>36.5501</v>
      </c>
      <c r="AV60" s="148">
        <v>0</v>
      </c>
      <c r="AW60" s="281">
        <f t="shared" si="13"/>
        <v>36.5501</v>
      </c>
      <c r="AX60" s="148">
        <v>36.5501</v>
      </c>
      <c r="AY60" s="148">
        <v>0</v>
      </c>
      <c r="AZ60" s="315">
        <f t="shared" ref="AZ60" si="62">SUM(AX60:AY60)</f>
        <v>36.5501</v>
      </c>
      <c r="BA60" s="288">
        <v>46.200299999999999</v>
      </c>
      <c r="BB60" s="288">
        <v>0</v>
      </c>
      <c r="BC60" s="288">
        <f>SUM(BA60:BB60)</f>
        <v>46.200299999999999</v>
      </c>
      <c r="BD60" s="288">
        <v>39.4679</v>
      </c>
      <c r="BE60" s="288">
        <v>0</v>
      </c>
      <c r="BF60" s="288">
        <f>SUM(BD60:BE60)</f>
        <v>39.4679</v>
      </c>
      <c r="BG60" s="288">
        <v>32.500100000000003</v>
      </c>
      <c r="BH60" s="288">
        <v>0</v>
      </c>
      <c r="BI60" s="288">
        <f>SUM(BG60:BH60)</f>
        <v>32.500100000000003</v>
      </c>
      <c r="BJ60" s="173">
        <v>53.890999999999998</v>
      </c>
      <c r="BK60" s="173">
        <v>0</v>
      </c>
      <c r="BL60" s="173">
        <f>SUM(BJ60:BK60)</f>
        <v>53.890999999999998</v>
      </c>
      <c r="BM60" s="173">
        <v>39.826000000000001</v>
      </c>
      <c r="BN60" s="173">
        <v>0</v>
      </c>
      <c r="BO60" s="173">
        <f>SUM(BM60:BN60)</f>
        <v>39.826000000000001</v>
      </c>
      <c r="BP60" s="173">
        <v>47.056600000000003</v>
      </c>
      <c r="BQ60" s="173">
        <v>0</v>
      </c>
      <c r="BR60" s="173">
        <f>SUM(BP60:BQ60)</f>
        <v>47.056600000000003</v>
      </c>
      <c r="BS60" s="173">
        <v>47.056600000000003</v>
      </c>
      <c r="BT60" s="173">
        <v>0</v>
      </c>
      <c r="BU60" s="173">
        <f>SUM(BS60:BT60)</f>
        <v>47.056600000000003</v>
      </c>
      <c r="BV60" s="173">
        <v>47.000100000000003</v>
      </c>
      <c r="BW60" s="173">
        <v>0</v>
      </c>
      <c r="BX60" s="173">
        <f>SUM(BV60:BW60)</f>
        <v>47.000100000000003</v>
      </c>
    </row>
    <row r="61" spans="1:76" ht="37.5" x14ac:dyDescent="0.25">
      <c r="A61" s="274" t="s">
        <v>233</v>
      </c>
      <c r="AE61" s="200">
        <f t="shared" si="8"/>
        <v>0</v>
      </c>
      <c r="AF61" s="148"/>
      <c r="AG61" s="148"/>
      <c r="AH61" s="200">
        <f t="shared" si="9"/>
        <v>0</v>
      </c>
      <c r="AI61" s="148"/>
      <c r="AJ61" s="148"/>
      <c r="AK61" s="281">
        <f t="shared" si="10"/>
        <v>0</v>
      </c>
      <c r="AL61" s="148"/>
      <c r="AM61" s="148"/>
      <c r="AN61" s="200">
        <f t="shared" si="11"/>
        <v>0</v>
      </c>
      <c r="AO61" s="148"/>
      <c r="AP61" s="148"/>
      <c r="AQ61" s="281">
        <f t="shared" si="12"/>
        <v>0</v>
      </c>
      <c r="AR61" s="346"/>
      <c r="AS61" s="346"/>
      <c r="AT61" s="346"/>
      <c r="AU61" s="148"/>
      <c r="AV61" s="148"/>
      <c r="AW61" s="281">
        <f t="shared" si="13"/>
        <v>0</v>
      </c>
      <c r="AX61" s="148"/>
      <c r="AY61" s="148"/>
      <c r="AZ61" s="315"/>
      <c r="BA61" s="288"/>
      <c r="BB61" s="288"/>
      <c r="BC61" s="288"/>
      <c r="BD61" s="288"/>
      <c r="BE61" s="288"/>
      <c r="BF61" s="288"/>
      <c r="BG61" s="288"/>
      <c r="BH61" s="288"/>
      <c r="BI61" s="288"/>
      <c r="BJ61" s="173"/>
      <c r="BK61" s="173"/>
      <c r="BL61" s="173"/>
      <c r="BM61" s="495"/>
      <c r="BN61" s="495"/>
      <c r="BO61" s="495"/>
      <c r="BP61" s="495"/>
      <c r="BQ61" s="495"/>
      <c r="BR61" s="495"/>
    </row>
    <row r="62" spans="1:76" x14ac:dyDescent="0.25">
      <c r="A62" s="266" t="s">
        <v>234</v>
      </c>
      <c r="M62" s="148">
        <v>0</v>
      </c>
      <c r="N62" s="148">
        <v>0</v>
      </c>
      <c r="O62" s="148">
        <v>0</v>
      </c>
      <c r="P62" s="148">
        <v>0</v>
      </c>
      <c r="Q62" s="148">
        <v>0</v>
      </c>
      <c r="R62" s="148">
        <v>1E-4</v>
      </c>
      <c r="S62" s="142">
        <f>R62+Q62</f>
        <v>1E-4</v>
      </c>
      <c r="T62" s="148">
        <v>0</v>
      </c>
      <c r="U62" s="148">
        <v>0</v>
      </c>
      <c r="V62" s="148">
        <v>1E-4</v>
      </c>
      <c r="W62" s="142">
        <f>V62+U62</f>
        <v>1E-4</v>
      </c>
      <c r="X62" s="148">
        <v>0</v>
      </c>
      <c r="Y62" s="148">
        <v>0</v>
      </c>
      <c r="Z62" s="148">
        <v>0</v>
      </c>
      <c r="AA62" s="148">
        <f>SUM(Y62:Z62)</f>
        <v>0</v>
      </c>
      <c r="AB62" s="148"/>
      <c r="AC62" s="148">
        <v>1E-4</v>
      </c>
      <c r="AD62" s="148">
        <v>0</v>
      </c>
      <c r="AE62" s="200">
        <f t="shared" si="8"/>
        <v>1E-4</v>
      </c>
      <c r="AF62" s="148">
        <v>1E-4</v>
      </c>
      <c r="AG62" s="148">
        <v>0</v>
      </c>
      <c r="AH62" s="200">
        <f t="shared" si="9"/>
        <v>1E-4</v>
      </c>
      <c r="AI62" s="148">
        <v>0</v>
      </c>
      <c r="AJ62" s="148">
        <v>0</v>
      </c>
      <c r="AK62" s="281">
        <f>SUM(AI62:AJ62)</f>
        <v>0</v>
      </c>
      <c r="AL62" s="148">
        <v>1E-4</v>
      </c>
      <c r="AM62" s="148">
        <v>0</v>
      </c>
      <c r="AN62" s="200">
        <f>SUM(AL62:AM62)</f>
        <v>1E-4</v>
      </c>
      <c r="AO62" s="148">
        <v>1E-4</v>
      </c>
      <c r="AP62" s="148">
        <v>0</v>
      </c>
      <c r="AQ62" s="281">
        <f>SUM(AO62:AP62)</f>
        <v>1E-4</v>
      </c>
      <c r="AR62" s="346">
        <v>0</v>
      </c>
      <c r="AS62" s="346">
        <v>0</v>
      </c>
      <c r="AT62" s="346">
        <v>0</v>
      </c>
      <c r="AU62" s="148">
        <v>1E-4</v>
      </c>
      <c r="AV62" s="148">
        <v>0</v>
      </c>
      <c r="AW62" s="281">
        <f>SUM(AU62:AV62)</f>
        <v>1E-4</v>
      </c>
      <c r="AX62" s="148">
        <v>1E-4</v>
      </c>
      <c r="AY62" s="148">
        <v>0</v>
      </c>
      <c r="AZ62" s="315">
        <f>SUM(AX62:AY62)</f>
        <v>1E-4</v>
      </c>
      <c r="BA62" s="288">
        <v>0</v>
      </c>
      <c r="BB62" s="288">
        <v>0</v>
      </c>
      <c r="BC62" s="288">
        <v>0</v>
      </c>
      <c r="BD62" s="288">
        <v>0</v>
      </c>
      <c r="BE62" s="288">
        <v>0</v>
      </c>
      <c r="BF62" s="288">
        <v>0</v>
      </c>
      <c r="BG62" s="288">
        <v>1E-4</v>
      </c>
      <c r="BH62" s="288">
        <v>0</v>
      </c>
      <c r="BI62" s="288">
        <f>SUM(BG62:BH62)</f>
        <v>1E-4</v>
      </c>
      <c r="BJ62" s="288">
        <v>1E-4</v>
      </c>
      <c r="BK62" s="288">
        <v>0</v>
      </c>
      <c r="BL62" s="288">
        <f t="shared" ref="BL62:BL63" si="63">SUM(BJ62:BK62)</f>
        <v>1E-4</v>
      </c>
      <c r="BM62" s="288">
        <v>0</v>
      </c>
      <c r="BN62" s="288">
        <v>0</v>
      </c>
      <c r="BO62" s="288">
        <v>0</v>
      </c>
      <c r="BP62" s="288">
        <v>1E-4</v>
      </c>
      <c r="BQ62" s="288">
        <v>0</v>
      </c>
      <c r="BR62" s="288">
        <f t="shared" ref="BR62:BR63" si="64">SUM(BP62:BQ62)</f>
        <v>1E-4</v>
      </c>
      <c r="BS62" s="148">
        <v>0</v>
      </c>
      <c r="BT62" s="148">
        <v>0</v>
      </c>
      <c r="BU62" s="148">
        <v>0</v>
      </c>
      <c r="BV62" s="148">
        <v>1E-4</v>
      </c>
      <c r="BW62" s="148">
        <v>0</v>
      </c>
      <c r="BX62" s="148">
        <f t="shared" ref="BX62:BX63" si="65">SUM(BV62:BW62)</f>
        <v>1E-4</v>
      </c>
    </row>
    <row r="63" spans="1:76" x14ac:dyDescent="0.25">
      <c r="A63" s="266" t="s">
        <v>249</v>
      </c>
      <c r="M63" s="148">
        <v>0</v>
      </c>
      <c r="N63" s="148">
        <v>0</v>
      </c>
      <c r="O63" s="148">
        <v>0</v>
      </c>
      <c r="P63" s="148">
        <v>0</v>
      </c>
      <c r="Q63" s="148">
        <v>0</v>
      </c>
      <c r="R63" s="148">
        <v>1E-4</v>
      </c>
      <c r="S63" s="142">
        <f>R63+Q63</f>
        <v>1E-4</v>
      </c>
      <c r="T63" s="148">
        <v>0</v>
      </c>
      <c r="U63" s="148">
        <v>0</v>
      </c>
      <c r="V63" s="148">
        <v>1E-4</v>
      </c>
      <c r="W63" s="142">
        <f>V63+U63</f>
        <v>1E-4</v>
      </c>
      <c r="X63" s="148">
        <v>0</v>
      </c>
      <c r="Y63" s="148">
        <v>0</v>
      </c>
      <c r="Z63" s="148">
        <v>0</v>
      </c>
      <c r="AA63" s="148">
        <f>SUM(Y63:Z63)</f>
        <v>0</v>
      </c>
      <c r="AB63" s="148"/>
      <c r="AC63" s="148">
        <v>1E-4</v>
      </c>
      <c r="AD63" s="148">
        <v>0</v>
      </c>
      <c r="AE63" s="200">
        <f t="shared" si="8"/>
        <v>1E-4</v>
      </c>
      <c r="AF63" s="148">
        <v>1E-4</v>
      </c>
      <c r="AG63" s="148">
        <v>0</v>
      </c>
      <c r="AH63" s="200">
        <f t="shared" si="9"/>
        <v>1E-4</v>
      </c>
      <c r="AI63" s="148">
        <v>0</v>
      </c>
      <c r="AJ63" s="148">
        <v>0</v>
      </c>
      <c r="AK63" s="281">
        <f t="shared" si="10"/>
        <v>0</v>
      </c>
      <c r="AL63" s="148">
        <v>1E-4</v>
      </c>
      <c r="AM63" s="148">
        <v>0</v>
      </c>
      <c r="AN63" s="200">
        <f t="shared" si="11"/>
        <v>1E-4</v>
      </c>
      <c r="AO63" s="148">
        <v>1E-4</v>
      </c>
      <c r="AP63" s="148">
        <v>0</v>
      </c>
      <c r="AQ63" s="281">
        <f t="shared" si="12"/>
        <v>1E-4</v>
      </c>
      <c r="AR63" s="391">
        <v>0</v>
      </c>
      <c r="AS63" s="391">
        <v>0</v>
      </c>
      <c r="AT63" s="391">
        <v>0</v>
      </c>
      <c r="AU63" s="148">
        <v>1E-4</v>
      </c>
      <c r="AV63" s="148">
        <v>0</v>
      </c>
      <c r="AW63" s="281">
        <f t="shared" si="13"/>
        <v>1E-4</v>
      </c>
      <c r="AX63" s="148">
        <v>2.9999999999999997E-4</v>
      </c>
      <c r="AY63" s="148">
        <v>0</v>
      </c>
      <c r="AZ63" s="315">
        <f t="shared" ref="AZ63" si="66">SUM(AX63:AY63)</f>
        <v>2.9999999999999997E-4</v>
      </c>
      <c r="BA63" s="288">
        <v>0</v>
      </c>
      <c r="BB63" s="288">
        <v>0</v>
      </c>
      <c r="BC63" s="288">
        <v>0</v>
      </c>
      <c r="BD63" s="288">
        <v>0</v>
      </c>
      <c r="BE63" s="288">
        <v>0</v>
      </c>
      <c r="BF63" s="288">
        <v>0</v>
      </c>
      <c r="BG63" s="288">
        <v>1E-4</v>
      </c>
      <c r="BH63" s="288">
        <v>0</v>
      </c>
      <c r="BI63" s="288">
        <f>SUM(BG63:BH63)</f>
        <v>1E-4</v>
      </c>
      <c r="BJ63" s="288">
        <v>1E-4</v>
      </c>
      <c r="BK63" s="288">
        <v>0</v>
      </c>
      <c r="BL63" s="288">
        <f t="shared" si="63"/>
        <v>1E-4</v>
      </c>
      <c r="BM63" s="288">
        <v>0</v>
      </c>
      <c r="BN63" s="288">
        <v>0</v>
      </c>
      <c r="BO63" s="288">
        <v>0</v>
      </c>
      <c r="BP63" s="288">
        <v>1E-4</v>
      </c>
      <c r="BQ63" s="288">
        <v>0</v>
      </c>
      <c r="BR63" s="288">
        <f t="shared" si="64"/>
        <v>1E-4</v>
      </c>
      <c r="BS63" s="148">
        <v>0</v>
      </c>
      <c r="BT63" s="148">
        <v>0</v>
      </c>
      <c r="BU63" s="148">
        <v>0</v>
      </c>
      <c r="BV63" s="148">
        <v>1E-4</v>
      </c>
      <c r="BW63" s="148">
        <v>0</v>
      </c>
      <c r="BX63" s="148">
        <f t="shared" si="65"/>
        <v>1E-4</v>
      </c>
    </row>
    <row r="64" spans="1:76" x14ac:dyDescent="0.25">
      <c r="A64" s="275" t="s">
        <v>152</v>
      </c>
      <c r="M64" s="169">
        <v>0</v>
      </c>
      <c r="N64" s="169">
        <v>141.30779999999999</v>
      </c>
      <c r="O64" s="169">
        <v>141.30779999999999</v>
      </c>
      <c r="P64" s="169">
        <v>0</v>
      </c>
      <c r="Q64" s="169">
        <v>0</v>
      </c>
      <c r="R64" s="169">
        <v>145.99280000000002</v>
      </c>
      <c r="S64" s="169">
        <v>145.99280000000002</v>
      </c>
      <c r="T64" s="169">
        <v>57.409799999999997</v>
      </c>
      <c r="U64" s="169">
        <v>0</v>
      </c>
      <c r="V64" s="169">
        <v>135.70670000000001</v>
      </c>
      <c r="W64" s="169">
        <v>135.70670000000001</v>
      </c>
      <c r="X64" s="169">
        <v>82.781800000000004</v>
      </c>
      <c r="Y64" s="169">
        <f>SUM(Y17:Y63)</f>
        <v>0</v>
      </c>
      <c r="Z64" s="169">
        <f>SUM(Z17:Z63)</f>
        <v>135.863</v>
      </c>
      <c r="AA64" s="169">
        <f>SUM(AA17:AA63)</f>
        <v>135.863</v>
      </c>
      <c r="AB64" s="169"/>
      <c r="AC64" s="220">
        <f t="shared" ref="AC64:BX64" si="67">SUM(AC17:AC63)</f>
        <v>93.691600000000022</v>
      </c>
      <c r="AD64" s="220">
        <f t="shared" si="67"/>
        <v>53.181899999999999</v>
      </c>
      <c r="AE64" s="220">
        <f t="shared" si="67"/>
        <v>146.87350000000004</v>
      </c>
      <c r="AF64" s="220">
        <f t="shared" si="67"/>
        <v>68.158400000000015</v>
      </c>
      <c r="AG64" s="220">
        <f t="shared" si="67"/>
        <v>57.44680000000001</v>
      </c>
      <c r="AH64" s="220">
        <f t="shared" si="67"/>
        <v>125.60520000000002</v>
      </c>
      <c r="AI64" s="220">
        <f>SUM(AI17:AI63)</f>
        <v>59.567999999999998</v>
      </c>
      <c r="AJ64" s="220">
        <f>SUM(AJ17:AJ63)</f>
        <v>55.356400000000001</v>
      </c>
      <c r="AK64" s="220">
        <f>SUM(AK17:AK63)</f>
        <v>114.92439999999999</v>
      </c>
      <c r="AL64" s="220">
        <f t="shared" si="67"/>
        <v>92.433600000000013</v>
      </c>
      <c r="AM64" s="220">
        <f t="shared" si="67"/>
        <v>53.171100000000024</v>
      </c>
      <c r="AN64" s="220">
        <f t="shared" si="67"/>
        <v>145.60470000000004</v>
      </c>
      <c r="AO64" s="220">
        <f t="shared" si="67"/>
        <v>53.030300000000011</v>
      </c>
      <c r="AP64" s="220">
        <f t="shared" si="67"/>
        <v>60.001400000000011</v>
      </c>
      <c r="AQ64" s="220">
        <f>SUM(AQ17:AQ63)</f>
        <v>113.03170000000003</v>
      </c>
      <c r="AR64" s="220">
        <f t="shared" si="67"/>
        <v>99.296799999999976</v>
      </c>
      <c r="AS64" s="220">
        <f t="shared" si="67"/>
        <v>0.28870000000000001</v>
      </c>
      <c r="AT64" s="220">
        <f>SUM(AT17:AT63)</f>
        <v>99.585499999999982</v>
      </c>
      <c r="AU64" s="220">
        <f t="shared" si="67"/>
        <v>83.951300000000018</v>
      </c>
      <c r="AV64" s="220">
        <f t="shared" si="67"/>
        <v>33.205200000000012</v>
      </c>
      <c r="AW64" s="220">
        <f>SUM(AW17:AW63)</f>
        <v>117.15650000000004</v>
      </c>
      <c r="AX64" s="220">
        <f t="shared" si="67"/>
        <v>81.20150000000001</v>
      </c>
      <c r="AY64" s="220">
        <f t="shared" si="67"/>
        <v>55.850500000000011</v>
      </c>
      <c r="AZ64" s="220">
        <f>SUM(AZ17:AZ63)</f>
        <v>137.05200000000005</v>
      </c>
      <c r="BA64" s="220">
        <f t="shared" si="67"/>
        <v>111.85100000000003</v>
      </c>
      <c r="BB64" s="220">
        <f t="shared" si="67"/>
        <v>0.50039999999999996</v>
      </c>
      <c r="BC64" s="220">
        <f t="shared" si="67"/>
        <v>112.35140000000003</v>
      </c>
      <c r="BD64" s="220">
        <f t="shared" si="67"/>
        <v>50.503099999999996</v>
      </c>
      <c r="BE64" s="220">
        <f t="shared" si="67"/>
        <v>54.995699999999999</v>
      </c>
      <c r="BF64" s="220">
        <f t="shared" si="67"/>
        <v>105.49880000000002</v>
      </c>
      <c r="BG64" s="220">
        <f t="shared" si="67"/>
        <v>57.752400000000009</v>
      </c>
      <c r="BH64" s="220">
        <f t="shared" si="67"/>
        <v>50.500500000000017</v>
      </c>
      <c r="BI64" s="220">
        <f t="shared" si="67"/>
        <v>108.25290000000007</v>
      </c>
      <c r="BJ64" s="220">
        <f t="shared" si="67"/>
        <v>63.852200000000003</v>
      </c>
      <c r="BK64" s="220">
        <f t="shared" si="67"/>
        <v>72.75800000000001</v>
      </c>
      <c r="BL64" s="220">
        <f t="shared" si="67"/>
        <v>136.61020000000005</v>
      </c>
      <c r="BM64" s="220">
        <f t="shared" si="67"/>
        <v>63.951499999999996</v>
      </c>
      <c r="BN64" s="220">
        <f t="shared" si="67"/>
        <v>56.467500000000001</v>
      </c>
      <c r="BO64" s="220">
        <f t="shared" si="67"/>
        <v>120.41900000000001</v>
      </c>
      <c r="BP64" s="220">
        <f t="shared" si="67"/>
        <v>63.469500000000011</v>
      </c>
      <c r="BQ64" s="220">
        <f t="shared" si="67"/>
        <v>50.036000000000008</v>
      </c>
      <c r="BR64" s="220">
        <f t="shared" si="67"/>
        <v>113.50550000000005</v>
      </c>
      <c r="BS64" s="220">
        <f t="shared" si="67"/>
        <v>69.7804</v>
      </c>
      <c r="BT64" s="220">
        <f t="shared" si="67"/>
        <v>39.308</v>
      </c>
      <c r="BU64" s="220">
        <f t="shared" si="67"/>
        <v>109.08840000000001</v>
      </c>
      <c r="BV64" s="220">
        <f t="shared" si="67"/>
        <v>76.351300000000009</v>
      </c>
      <c r="BW64" s="220">
        <f t="shared" si="67"/>
        <v>67.920299999999997</v>
      </c>
      <c r="BX64" s="220">
        <f t="shared" si="67"/>
        <v>144.27160000000003</v>
      </c>
    </row>
    <row r="65" spans="1:76" x14ac:dyDescent="0.25">
      <c r="A65" s="276" t="s">
        <v>235</v>
      </c>
      <c r="B65" s="150"/>
      <c r="C65" s="150"/>
      <c r="D65" s="150"/>
      <c r="E65" s="150"/>
      <c r="F65" s="150"/>
      <c r="G65" s="150"/>
      <c r="H65" s="150"/>
      <c r="I65" s="150"/>
      <c r="J65" s="150"/>
      <c r="K65" s="150"/>
      <c r="L65" s="150"/>
      <c r="M65" s="169">
        <v>0</v>
      </c>
      <c r="N65" s="169">
        <v>269.03250000000003</v>
      </c>
      <c r="O65" s="169">
        <v>269.03250000000003</v>
      </c>
      <c r="P65" s="169"/>
      <c r="Q65" s="169">
        <v>0</v>
      </c>
      <c r="R65" s="169">
        <v>332.90960000000001</v>
      </c>
      <c r="S65" s="169">
        <v>332.90960000000001</v>
      </c>
      <c r="T65" s="169">
        <v>184.99189999999999</v>
      </c>
      <c r="U65" s="169">
        <v>0</v>
      </c>
      <c r="V65" s="169">
        <v>321.72949999999997</v>
      </c>
      <c r="W65" s="169">
        <v>321.72949999999997</v>
      </c>
      <c r="X65" s="169">
        <v>232.5873</v>
      </c>
      <c r="Y65" s="169">
        <v>0</v>
      </c>
      <c r="Z65" s="169">
        <v>303.279</v>
      </c>
      <c r="AA65" s="169">
        <f>SUM(Y65:Z65)</f>
        <v>303.279</v>
      </c>
      <c r="AB65" s="169"/>
      <c r="AC65" s="220">
        <v>118.4105</v>
      </c>
      <c r="AD65" s="220">
        <v>194.65440000000001</v>
      </c>
      <c r="AE65" s="223">
        <f>SUM(AC65:AD65)</f>
        <v>313.06490000000002</v>
      </c>
      <c r="AF65" s="222">
        <v>99.319800000000001</v>
      </c>
      <c r="AG65" s="222">
        <v>198.79239999999999</v>
      </c>
      <c r="AH65" s="222">
        <f>SUM(AF65:AG65)</f>
        <v>298.11219999999997</v>
      </c>
      <c r="AI65" s="222">
        <v>83.491799999999998</v>
      </c>
      <c r="AJ65" s="222">
        <v>193.94990000000001</v>
      </c>
      <c r="AK65" s="222">
        <f>SUM(AI65:AJ65)</f>
        <v>277.44170000000003</v>
      </c>
      <c r="AL65" s="222">
        <v>125.13290000000001</v>
      </c>
      <c r="AM65" s="222">
        <v>210.1491</v>
      </c>
      <c r="AN65" s="222">
        <f>SUM(AL65:AM65)</f>
        <v>335.28200000000004</v>
      </c>
      <c r="AO65" s="222">
        <v>86.819800000000001</v>
      </c>
      <c r="AP65" s="222">
        <v>216.9864</v>
      </c>
      <c r="AQ65" s="222">
        <f>SUM(AO65:AP65)</f>
        <v>303.80619999999999</v>
      </c>
      <c r="AR65" s="222">
        <v>66.947999999999993</v>
      </c>
      <c r="AS65" s="222">
        <v>214.77869999999999</v>
      </c>
      <c r="AT65" s="222">
        <f>SUM(AR65:AS65)</f>
        <v>281.72669999999999</v>
      </c>
      <c r="AU65" s="222">
        <v>116.9041</v>
      </c>
      <c r="AV65" s="222">
        <v>179.7567</v>
      </c>
      <c r="AW65" s="222">
        <f>SUM(AU65:AV65)</f>
        <v>296.66079999999999</v>
      </c>
      <c r="AX65" s="222">
        <v>119.8062</v>
      </c>
      <c r="AY65" s="222">
        <v>162.85409999999999</v>
      </c>
      <c r="AZ65" s="222">
        <f>SUM(AX65:AY65)</f>
        <v>282.66030000000001</v>
      </c>
      <c r="BA65" s="222">
        <v>94.133369999999999</v>
      </c>
      <c r="BB65" s="222">
        <v>159.1267</v>
      </c>
      <c r="BC65" s="222">
        <f>SUM(BA65:BB65)</f>
        <v>253.26006999999998</v>
      </c>
      <c r="BD65" s="222">
        <v>82.641099999999994</v>
      </c>
      <c r="BE65" s="222">
        <v>139.99100000000001</v>
      </c>
      <c r="BF65" s="222">
        <f>SUM(BD65:BE65)</f>
        <v>222.63210000000001</v>
      </c>
      <c r="BG65" s="222">
        <v>80.294200000000004</v>
      </c>
      <c r="BH65" s="222">
        <v>167.08600000000001</v>
      </c>
      <c r="BI65" s="222">
        <f>SUM(BG65:BH65)</f>
        <v>247.3802</v>
      </c>
      <c r="BJ65" s="173">
        <v>92.415199999999999</v>
      </c>
      <c r="BK65" s="173">
        <v>181.3049</v>
      </c>
      <c r="BL65" s="173">
        <f>SUM(BJ65:BK65)</f>
        <v>273.7201</v>
      </c>
      <c r="BM65" s="220">
        <v>72.924099999999996</v>
      </c>
      <c r="BN65" s="220">
        <v>180.31399999999999</v>
      </c>
      <c r="BO65" s="220">
        <f>SUM(BM65:BN65)</f>
        <v>253.23809999999997</v>
      </c>
      <c r="BP65" s="220">
        <v>91.203800000000001</v>
      </c>
      <c r="BQ65" s="220">
        <v>164.61779999999999</v>
      </c>
      <c r="BR65" s="220">
        <f>SUM(BP65:BQ65)</f>
        <v>255.82159999999999</v>
      </c>
      <c r="BS65" s="220">
        <v>99.001499999999993</v>
      </c>
      <c r="BT65" s="220">
        <v>151.6859</v>
      </c>
      <c r="BU65" s="220">
        <f>SUM(BS65:BT65)</f>
        <v>250.6874</v>
      </c>
      <c r="BV65" s="220">
        <v>134.6046</v>
      </c>
      <c r="BW65" s="220">
        <v>205.5436</v>
      </c>
      <c r="BX65" s="220">
        <f>SUM(BV65:BW65)</f>
        <v>340.14819999999997</v>
      </c>
    </row>
    <row r="66" spans="1:76" x14ac:dyDescent="0.25">
      <c r="A66" s="170"/>
      <c r="AE66" s="155"/>
      <c r="AF66" s="148"/>
      <c r="AG66" s="148"/>
      <c r="AH66" s="198"/>
      <c r="AI66" s="148"/>
      <c r="AJ66" s="148"/>
      <c r="AK66" s="281"/>
      <c r="AL66" s="148"/>
      <c r="AM66" s="148"/>
      <c r="AN66" s="198"/>
      <c r="AO66" s="148"/>
      <c r="AP66" s="148"/>
      <c r="AQ66" s="281"/>
      <c r="AR66" s="346"/>
      <c r="AS66" s="346"/>
      <c r="AT66" s="346"/>
      <c r="AU66" s="148"/>
      <c r="AV66" s="148"/>
      <c r="AW66" s="281"/>
      <c r="AX66" s="148"/>
      <c r="AY66" s="148"/>
      <c r="AZ66" s="315"/>
    </row>
    <row r="67" spans="1:76" x14ac:dyDescent="0.25">
      <c r="A67" s="304" t="s">
        <v>313</v>
      </c>
      <c r="B67" s="305"/>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05"/>
      <c r="AL67" s="305"/>
      <c r="AM67" s="305"/>
      <c r="AN67" s="305"/>
      <c r="AO67" s="305"/>
      <c r="AP67" s="305"/>
      <c r="AQ67" s="305"/>
      <c r="AR67" s="305"/>
      <c r="AS67" s="305"/>
      <c r="AT67" s="305"/>
      <c r="AU67" s="305"/>
      <c r="AV67" s="305"/>
      <c r="AW67" s="305"/>
      <c r="AX67" s="305"/>
      <c r="AY67" s="305"/>
      <c r="AZ67" s="305"/>
    </row>
    <row r="68" spans="1:76" x14ac:dyDescent="0.25">
      <c r="A68" s="260" t="s">
        <v>123</v>
      </c>
      <c r="AE68" s="155"/>
      <c r="AF68" s="148"/>
      <c r="AG68" s="148"/>
      <c r="AH68" s="198"/>
      <c r="AI68" s="148"/>
      <c r="AJ68" s="148"/>
      <c r="AK68" s="281"/>
      <c r="AL68" s="148"/>
      <c r="AM68" s="148"/>
      <c r="AN68" s="198"/>
      <c r="AO68" s="148"/>
      <c r="AP68" s="148"/>
      <c r="AQ68" s="281"/>
      <c r="AR68" s="346"/>
      <c r="AS68" s="346"/>
      <c r="AT68" s="346"/>
      <c r="AU68" s="148"/>
      <c r="AV68" s="148"/>
      <c r="AW68" s="281"/>
      <c r="AX68" s="148"/>
      <c r="AY68" s="148"/>
      <c r="AZ68" s="315"/>
    </row>
    <row r="69" spans="1:76" x14ac:dyDescent="0.25">
      <c r="A69" s="277" t="s">
        <v>347</v>
      </c>
      <c r="B69" s="171"/>
      <c r="C69" s="171"/>
      <c r="D69" s="171"/>
      <c r="E69" s="171"/>
      <c r="F69" s="171"/>
      <c r="G69" s="171"/>
      <c r="H69" s="171"/>
      <c r="I69" s="171"/>
      <c r="J69" s="171"/>
      <c r="K69" s="171"/>
      <c r="L69" s="171"/>
      <c r="M69" s="172">
        <v>0</v>
      </c>
      <c r="N69" s="172">
        <v>4.9951999999999996</v>
      </c>
      <c r="O69" s="172">
        <v>4.9951999999999996</v>
      </c>
      <c r="P69" s="172"/>
      <c r="Q69" s="172">
        <v>0</v>
      </c>
      <c r="R69" s="172">
        <v>5.0750999999999999</v>
      </c>
      <c r="S69" s="172">
        <v>5.0750999999999999</v>
      </c>
      <c r="T69" s="172">
        <v>0</v>
      </c>
      <c r="U69" s="172">
        <v>0</v>
      </c>
      <c r="V69" s="172">
        <v>5.0750999999999999</v>
      </c>
      <c r="W69" s="172">
        <v>5.0750999999999999</v>
      </c>
      <c r="X69" s="206">
        <v>0</v>
      </c>
      <c r="Y69" s="202"/>
      <c r="Z69" s="202"/>
      <c r="AA69" s="202"/>
      <c r="AB69" s="202"/>
      <c r="AC69" s="202"/>
      <c r="AD69" s="202"/>
      <c r="AE69" s="202"/>
      <c r="AF69" s="148"/>
      <c r="AG69" s="148"/>
      <c r="AH69" s="198"/>
      <c r="AI69" s="148"/>
      <c r="AJ69" s="148"/>
      <c r="AK69" s="281"/>
      <c r="AL69" s="148"/>
      <c r="AM69" s="148"/>
      <c r="AN69" s="198"/>
      <c r="AO69" s="148"/>
      <c r="AP69" s="148"/>
      <c r="AQ69" s="281"/>
      <c r="AR69" s="346"/>
      <c r="AS69" s="346"/>
      <c r="AT69" s="346"/>
      <c r="AU69" s="148"/>
      <c r="AV69" s="148"/>
      <c r="AW69" s="281"/>
      <c r="AX69" s="148"/>
      <c r="AY69" s="148"/>
      <c r="AZ69" s="315"/>
    </row>
    <row r="70" spans="1:76" x14ac:dyDescent="0.25">
      <c r="A70" s="291" t="s">
        <v>164</v>
      </c>
      <c r="B70" s="171"/>
      <c r="C70" s="171"/>
      <c r="D70" s="171"/>
      <c r="E70" s="171"/>
      <c r="F70" s="171"/>
      <c r="G70" s="171"/>
      <c r="H70" s="171"/>
      <c r="I70" s="171"/>
      <c r="J70" s="171"/>
      <c r="K70" s="171"/>
      <c r="L70" s="171"/>
      <c r="M70" s="201"/>
      <c r="N70" s="201"/>
      <c r="O70" s="201"/>
      <c r="P70" s="201"/>
      <c r="Q70" s="201"/>
      <c r="R70" s="201"/>
      <c r="S70" s="201"/>
      <c r="T70" s="201"/>
      <c r="U70" s="201"/>
      <c r="V70" s="201"/>
      <c r="W70" s="201"/>
      <c r="X70" s="201"/>
      <c r="Y70" s="205">
        <v>0</v>
      </c>
      <c r="Z70" s="205">
        <v>0</v>
      </c>
      <c r="AA70" s="202">
        <f>SUM(Y70:Z70)</f>
        <v>0</v>
      </c>
      <c r="AB70" s="202"/>
      <c r="AC70" s="205">
        <v>0</v>
      </c>
      <c r="AD70" s="205">
        <v>0</v>
      </c>
      <c r="AE70" s="202">
        <f>SUM(AC70:AD70)</f>
        <v>0</v>
      </c>
      <c r="AF70" s="148">
        <v>0</v>
      </c>
      <c r="AG70" s="148">
        <v>0</v>
      </c>
      <c r="AH70" s="198">
        <f>SUM(AF70:AG70)</f>
        <v>0</v>
      </c>
      <c r="AI70" s="148">
        <v>0</v>
      </c>
      <c r="AJ70" s="148">
        <v>0</v>
      </c>
      <c r="AK70" s="281">
        <f>SUM(AI70:AJ70)</f>
        <v>0</v>
      </c>
      <c r="AL70" s="148">
        <v>0</v>
      </c>
      <c r="AM70" s="148">
        <v>0</v>
      </c>
      <c r="AN70" s="198">
        <f>SUM(AL70:AM70)</f>
        <v>0</v>
      </c>
      <c r="AO70" s="148">
        <v>0</v>
      </c>
      <c r="AP70" s="148">
        <v>0</v>
      </c>
      <c r="AQ70" s="281">
        <f>SUM(AO70:AP70)</f>
        <v>0</v>
      </c>
      <c r="AR70" s="346">
        <v>0</v>
      </c>
      <c r="AS70" s="346">
        <v>0</v>
      </c>
      <c r="AT70" s="346">
        <v>0</v>
      </c>
      <c r="AU70" s="148">
        <v>0</v>
      </c>
      <c r="AV70" s="148">
        <v>0</v>
      </c>
      <c r="AW70" s="281">
        <f>SUM(AU70:AV70)</f>
        <v>0</v>
      </c>
      <c r="AX70" s="148">
        <v>0</v>
      </c>
      <c r="AY70" s="148">
        <v>0</v>
      </c>
      <c r="AZ70" s="315">
        <f>SUM(AX70:AY70)</f>
        <v>0</v>
      </c>
      <c r="BA70" s="148">
        <v>0</v>
      </c>
      <c r="BB70" s="148">
        <v>0</v>
      </c>
      <c r="BC70" s="148">
        <v>0</v>
      </c>
      <c r="BD70" s="148">
        <v>0</v>
      </c>
      <c r="BE70" s="148">
        <v>0</v>
      </c>
      <c r="BF70" s="148">
        <v>0</v>
      </c>
      <c r="BG70" s="148">
        <v>0</v>
      </c>
      <c r="BH70" s="148">
        <v>0</v>
      </c>
      <c r="BI70" s="414">
        <v>0</v>
      </c>
      <c r="BJ70" s="173">
        <v>0</v>
      </c>
      <c r="BK70" s="173">
        <v>0</v>
      </c>
      <c r="BL70" s="173">
        <v>0</v>
      </c>
      <c r="BM70" s="501"/>
      <c r="BN70" s="501"/>
      <c r="BO70" s="501"/>
      <c r="BP70" s="501">
        <v>0</v>
      </c>
      <c r="BQ70" s="501">
        <v>0</v>
      </c>
      <c r="BR70" s="501">
        <v>0</v>
      </c>
      <c r="BS70" s="501"/>
      <c r="BT70" s="501"/>
      <c r="BU70" s="501"/>
      <c r="BV70" s="501"/>
      <c r="BW70" s="501"/>
      <c r="BX70" s="501"/>
    </row>
    <row r="71" spans="1:76" s="402" customFormat="1" x14ac:dyDescent="0.25">
      <c r="A71" s="291" t="s">
        <v>263</v>
      </c>
      <c r="B71" s="398"/>
      <c r="C71" s="398"/>
      <c r="D71" s="398"/>
      <c r="E71" s="398"/>
      <c r="F71" s="398"/>
      <c r="G71" s="398"/>
      <c r="H71" s="398"/>
      <c r="I71" s="398"/>
      <c r="J71" s="398"/>
      <c r="K71" s="398"/>
      <c r="L71" s="398"/>
      <c r="M71" s="399"/>
      <c r="N71" s="399"/>
      <c r="O71" s="399"/>
      <c r="P71" s="399"/>
      <c r="Q71" s="399"/>
      <c r="R71" s="399"/>
      <c r="S71" s="399"/>
      <c r="T71" s="399"/>
      <c r="U71" s="399"/>
      <c r="V71" s="399"/>
      <c r="W71" s="399"/>
      <c r="X71" s="399"/>
      <c r="Y71" s="205">
        <f>0-Y70</f>
        <v>0</v>
      </c>
      <c r="Z71" s="205">
        <f>3.5056-Z70</f>
        <v>3.5055999999999998</v>
      </c>
      <c r="AA71" s="202">
        <f>SUM(Y71:Z71)</f>
        <v>3.5055999999999998</v>
      </c>
      <c r="AB71" s="202"/>
      <c r="AC71" s="205">
        <f>6-AC70</f>
        <v>6</v>
      </c>
      <c r="AD71" s="205">
        <f>0-AD70</f>
        <v>0</v>
      </c>
      <c r="AE71" s="202">
        <f>SUM(AC71:AD71)</f>
        <v>6</v>
      </c>
      <c r="AF71" s="205">
        <f>3.0023-AF70</f>
        <v>3.0023</v>
      </c>
      <c r="AG71" s="205">
        <f>1.4977-AG70</f>
        <v>1.4977</v>
      </c>
      <c r="AH71" s="202">
        <f>SUM(AF71:AG71)</f>
        <v>4.5</v>
      </c>
      <c r="AI71" s="205">
        <v>2.7122000000000002</v>
      </c>
      <c r="AJ71" s="205">
        <v>0.8982</v>
      </c>
      <c r="AK71" s="202">
        <f>SUM(AI71:AJ71)</f>
        <v>3.6104000000000003</v>
      </c>
      <c r="AL71" s="205">
        <f>3.96-AL70</f>
        <v>3.96</v>
      </c>
      <c r="AM71" s="205">
        <f>2.64-AM70</f>
        <v>2.64</v>
      </c>
      <c r="AN71" s="202">
        <f>SUM(AL71:AM71)</f>
        <v>6.6</v>
      </c>
      <c r="AO71" s="205">
        <v>1.2</v>
      </c>
      <c r="AP71" s="205">
        <v>0.8</v>
      </c>
      <c r="AQ71" s="202">
        <f>SUM(AO71:AP71)</f>
        <v>2</v>
      </c>
      <c r="AR71" s="202">
        <v>1.1649</v>
      </c>
      <c r="AS71" s="202">
        <v>0</v>
      </c>
      <c r="AT71" s="202">
        <f>SUM(AR71:AS71)</f>
        <v>1.1649</v>
      </c>
      <c r="AU71" s="205">
        <v>3.96</v>
      </c>
      <c r="AV71" s="205">
        <v>2.64</v>
      </c>
      <c r="AW71" s="202">
        <f>SUM(AU71:AV71)</f>
        <v>6.6</v>
      </c>
      <c r="AX71" s="205">
        <v>3.96</v>
      </c>
      <c r="AY71" s="205">
        <v>2.64</v>
      </c>
      <c r="AZ71" s="202">
        <f>SUM(AX71:AY71)</f>
        <v>6.6</v>
      </c>
      <c r="BA71" s="400">
        <v>0.6</v>
      </c>
      <c r="BB71" s="400">
        <v>0.4</v>
      </c>
      <c r="BC71" s="401">
        <f>SUM(BA71:BB71)</f>
        <v>1</v>
      </c>
      <c r="BD71" s="401">
        <v>0.38490000000000002</v>
      </c>
      <c r="BE71" s="401">
        <v>0.22450000000000001</v>
      </c>
      <c r="BF71" s="401">
        <f>SUM(BD71:BE71)</f>
        <v>0.60940000000000005</v>
      </c>
      <c r="BG71" s="400">
        <v>0.73</v>
      </c>
      <c r="BH71" s="400">
        <v>0.54</v>
      </c>
      <c r="BI71" s="401">
        <f>SUM(BG71:BH71)</f>
        <v>1.27</v>
      </c>
      <c r="BJ71" s="491">
        <v>0.03</v>
      </c>
      <c r="BK71" s="491">
        <v>1E-4</v>
      </c>
      <c r="BL71" s="491">
        <f>SUM(BJ71:BK71)</f>
        <v>3.0099999999999998E-2</v>
      </c>
      <c r="BM71" s="501"/>
      <c r="BN71" s="501"/>
      <c r="BO71" s="501"/>
      <c r="BP71" s="501">
        <v>1E-4</v>
      </c>
      <c r="BQ71" s="501">
        <v>1E-4</v>
      </c>
      <c r="BR71" s="501">
        <f>SUM(BP71:BQ71)</f>
        <v>2.0000000000000001E-4</v>
      </c>
      <c r="BS71" s="501"/>
      <c r="BT71" s="501"/>
      <c r="BU71" s="501"/>
      <c r="BV71" s="501"/>
      <c r="BW71" s="501"/>
      <c r="BX71" s="501"/>
    </row>
    <row r="72" spans="1:76" x14ac:dyDescent="0.25">
      <c r="A72" s="261" t="s">
        <v>130</v>
      </c>
      <c r="Y72" s="173"/>
      <c r="Z72" s="173"/>
      <c r="AA72" s="173"/>
      <c r="AB72" s="173"/>
      <c r="AC72" s="173"/>
      <c r="AD72" s="173"/>
      <c r="AE72" s="202"/>
      <c r="AF72" s="148"/>
      <c r="AG72" s="148"/>
      <c r="AH72" s="200"/>
      <c r="AI72" s="148"/>
      <c r="AJ72" s="148"/>
      <c r="AK72" s="281"/>
      <c r="AL72" s="148"/>
      <c r="AM72" s="148"/>
      <c r="AN72" s="200"/>
      <c r="AO72" s="148"/>
      <c r="AP72" s="148"/>
      <c r="AQ72" s="281"/>
      <c r="AR72" s="346"/>
      <c r="AS72" s="346"/>
      <c r="AT72" s="346"/>
      <c r="AU72" s="148"/>
      <c r="AV72" s="148"/>
      <c r="AW72" s="281"/>
      <c r="AX72" s="148"/>
      <c r="AY72" s="148"/>
      <c r="AZ72" s="315"/>
      <c r="BJ72" s="173"/>
      <c r="BK72" s="173"/>
      <c r="BL72" s="173"/>
      <c r="BM72" s="173"/>
      <c r="BN72" s="173"/>
      <c r="BO72" s="173"/>
      <c r="BP72" s="173"/>
      <c r="BQ72" s="173"/>
      <c r="BR72" s="173"/>
      <c r="BS72" s="173"/>
      <c r="BT72" s="173"/>
      <c r="BU72" s="173"/>
      <c r="BV72" s="173"/>
      <c r="BW72" s="173"/>
      <c r="BX72" s="173"/>
    </row>
    <row r="73" spans="1:76" x14ac:dyDescent="0.25">
      <c r="A73" s="262" t="s">
        <v>236</v>
      </c>
      <c r="M73" s="148">
        <v>0</v>
      </c>
      <c r="N73" s="148">
        <v>0</v>
      </c>
      <c r="O73" s="142">
        <v>0</v>
      </c>
      <c r="P73" s="148">
        <v>0</v>
      </c>
      <c r="Q73" s="148">
        <v>0</v>
      </c>
      <c r="R73" s="148">
        <v>0</v>
      </c>
      <c r="S73" s="148">
        <v>0</v>
      </c>
      <c r="T73" s="148">
        <v>0</v>
      </c>
      <c r="U73" s="148">
        <v>0</v>
      </c>
      <c r="V73" s="142">
        <v>0</v>
      </c>
      <c r="W73" s="148">
        <v>0</v>
      </c>
      <c r="X73" s="148">
        <v>0</v>
      </c>
      <c r="Y73" s="148">
        <v>0</v>
      </c>
      <c r="Z73" s="148">
        <v>0</v>
      </c>
      <c r="AA73" s="148">
        <f>SUM(Y73:Z73)</f>
        <v>0</v>
      </c>
      <c r="AB73" s="148"/>
      <c r="AC73" s="148">
        <v>1E-4</v>
      </c>
      <c r="AD73" s="148">
        <v>0</v>
      </c>
      <c r="AE73" s="202">
        <f t="shared" ref="AE73:AE78" si="68">SUM(AC73:AD73)</f>
        <v>1E-4</v>
      </c>
      <c r="AF73" s="148">
        <v>1E-4</v>
      </c>
      <c r="AG73" s="148">
        <v>0</v>
      </c>
      <c r="AH73" s="200">
        <f t="shared" ref="AH73:AH78" si="69">SUM(AF73:AG73)</f>
        <v>1E-4</v>
      </c>
      <c r="AI73" s="148">
        <v>0.2165</v>
      </c>
      <c r="AJ73" s="148">
        <v>0</v>
      </c>
      <c r="AK73" s="281">
        <f t="shared" ref="AK73:AK78" si="70">SUM(AI73:AJ73)</f>
        <v>0.2165</v>
      </c>
      <c r="AL73" s="148">
        <v>1E-4</v>
      </c>
      <c r="AM73" s="148">
        <v>0</v>
      </c>
      <c r="AN73" s="200">
        <f t="shared" ref="AN73:AN78" si="71">SUM(AL73:AM73)</f>
        <v>1E-4</v>
      </c>
      <c r="AO73" s="148">
        <v>0</v>
      </c>
      <c r="AP73" s="148">
        <v>2.0000000000000001E-4</v>
      </c>
      <c r="AQ73" s="281">
        <f t="shared" ref="AQ73:AQ78" si="72">SUM(AO73:AP73)</f>
        <v>2.0000000000000001E-4</v>
      </c>
      <c r="AR73" s="346">
        <v>0</v>
      </c>
      <c r="AS73" s="346">
        <v>0</v>
      </c>
      <c r="AT73" s="346">
        <v>0</v>
      </c>
      <c r="AU73" s="148">
        <v>5.0099999999999999E-2</v>
      </c>
      <c r="AV73" s="148">
        <v>0</v>
      </c>
      <c r="AW73" s="281">
        <f t="shared" ref="AW73:AW77" si="73">SUM(AU73:AV73)</f>
        <v>5.0099999999999999E-2</v>
      </c>
      <c r="AX73" s="148">
        <v>5.0099999999999999E-2</v>
      </c>
      <c r="AY73" s="148">
        <v>0</v>
      </c>
      <c r="AZ73" s="315">
        <f t="shared" ref="AZ73" si="74">SUM(AX73:AY73)</f>
        <v>5.0099999999999999E-2</v>
      </c>
      <c r="BA73" s="148">
        <v>0</v>
      </c>
      <c r="BB73" s="148">
        <v>0</v>
      </c>
      <c r="BC73" s="148">
        <v>0</v>
      </c>
      <c r="BD73" s="148">
        <v>0</v>
      </c>
      <c r="BE73" s="148">
        <v>0</v>
      </c>
      <c r="BF73" s="148">
        <v>0</v>
      </c>
      <c r="BG73" s="148">
        <v>2.0000000000000001E-4</v>
      </c>
      <c r="BH73" s="148">
        <v>0</v>
      </c>
      <c r="BI73" s="414">
        <f>SUM(BG73:BH73)</f>
        <v>2.0000000000000001E-4</v>
      </c>
      <c r="BJ73" s="148">
        <v>2.0000000000000001E-4</v>
      </c>
      <c r="BK73" s="148">
        <v>0</v>
      </c>
      <c r="BL73" s="148">
        <f>SUM(BJ73:BK73)</f>
        <v>2.0000000000000001E-4</v>
      </c>
      <c r="BM73" s="148">
        <v>0</v>
      </c>
      <c r="BN73" s="148">
        <v>0</v>
      </c>
      <c r="BO73" s="148">
        <v>0</v>
      </c>
      <c r="BP73" s="148">
        <v>2.0000000000000001E-4</v>
      </c>
      <c r="BQ73" s="148">
        <v>0</v>
      </c>
      <c r="BR73" s="148">
        <f>SUM(BP73:BQ73)</f>
        <v>2.0000000000000001E-4</v>
      </c>
      <c r="BS73" s="173">
        <v>0</v>
      </c>
      <c r="BT73" s="173">
        <v>0</v>
      </c>
      <c r="BU73" s="173">
        <v>0</v>
      </c>
      <c r="BV73" s="173">
        <v>55</v>
      </c>
      <c r="BW73" s="173">
        <v>0</v>
      </c>
      <c r="BX73" s="173">
        <f>SUM(BV73:BW73)</f>
        <v>55</v>
      </c>
    </row>
    <row r="74" spans="1:76" x14ac:dyDescent="0.25">
      <c r="A74" s="261" t="s">
        <v>151</v>
      </c>
      <c r="AE74" s="202">
        <f t="shared" si="68"/>
        <v>0</v>
      </c>
      <c r="AF74" s="148"/>
      <c r="AG74" s="148"/>
      <c r="AH74" s="200">
        <f t="shared" si="69"/>
        <v>0</v>
      </c>
      <c r="AI74" s="148"/>
      <c r="AJ74" s="148"/>
      <c r="AK74" s="281">
        <f t="shared" si="70"/>
        <v>0</v>
      </c>
      <c r="AL74" s="148"/>
      <c r="AM74" s="148"/>
      <c r="AN74" s="200">
        <f t="shared" si="71"/>
        <v>0</v>
      </c>
      <c r="AO74" s="148"/>
      <c r="AP74" s="148"/>
      <c r="AQ74" s="281">
        <f t="shared" si="72"/>
        <v>0</v>
      </c>
      <c r="AR74" s="346"/>
      <c r="AS74" s="346"/>
      <c r="AT74" s="346"/>
      <c r="AU74" s="148"/>
      <c r="AV74" s="148"/>
      <c r="AW74" s="281">
        <f t="shared" si="73"/>
        <v>0</v>
      </c>
      <c r="AX74" s="148"/>
      <c r="AY74" s="148"/>
      <c r="AZ74" s="315"/>
      <c r="BJ74" s="173"/>
      <c r="BK74" s="173"/>
      <c r="BL74" s="173"/>
      <c r="BM74" s="173"/>
      <c r="BN74" s="173"/>
      <c r="BO74" s="173"/>
      <c r="BP74" s="173"/>
      <c r="BQ74" s="173"/>
      <c r="BR74" s="173"/>
      <c r="BS74" s="173"/>
      <c r="BT74" s="173"/>
      <c r="BU74" s="173"/>
      <c r="BV74" s="173"/>
      <c r="BW74" s="173"/>
      <c r="BX74" s="173"/>
    </row>
    <row r="75" spans="1:76" ht="37.5" x14ac:dyDescent="0.25">
      <c r="A75" s="267" t="s">
        <v>302</v>
      </c>
      <c r="M75" s="148">
        <v>0</v>
      </c>
      <c r="N75" s="148">
        <v>0.3211</v>
      </c>
      <c r="O75" s="142">
        <f t="shared" ref="O75:O81" si="75">N75+M75</f>
        <v>0.3211</v>
      </c>
      <c r="P75" s="148"/>
      <c r="Q75" s="148">
        <v>0</v>
      </c>
      <c r="R75" s="148">
        <v>2.4400000000000002E-2</v>
      </c>
      <c r="S75" s="142">
        <f>R75+Q75</f>
        <v>2.4400000000000002E-2</v>
      </c>
      <c r="T75" s="148">
        <v>0</v>
      </c>
      <c r="U75" s="148">
        <v>0</v>
      </c>
      <c r="V75" s="148">
        <v>1.2500000000000001E-2</v>
      </c>
      <c r="W75" s="142">
        <f>V75+U75</f>
        <v>1.2500000000000001E-2</v>
      </c>
      <c r="X75" s="148">
        <v>0</v>
      </c>
      <c r="Y75" s="148">
        <v>0</v>
      </c>
      <c r="Z75" s="148">
        <v>1.21E-2</v>
      </c>
      <c r="AA75" s="148">
        <f>SUM(Y75:Z75)</f>
        <v>1.21E-2</v>
      </c>
      <c r="AB75" s="148"/>
      <c r="AC75" s="148">
        <v>0.01</v>
      </c>
      <c r="AD75" s="148">
        <v>0</v>
      </c>
      <c r="AE75" s="202">
        <f t="shared" si="68"/>
        <v>0.01</v>
      </c>
      <c r="AF75" s="148">
        <v>0.30509999999999998</v>
      </c>
      <c r="AG75" s="148">
        <v>0</v>
      </c>
      <c r="AH75" s="200">
        <f t="shared" si="69"/>
        <v>0.30509999999999998</v>
      </c>
      <c r="AI75" s="148">
        <v>0.1875</v>
      </c>
      <c r="AJ75" s="148">
        <v>0</v>
      </c>
      <c r="AK75" s="281">
        <f t="shared" si="70"/>
        <v>0.1875</v>
      </c>
      <c r="AL75" s="148">
        <v>1E-4</v>
      </c>
      <c r="AM75" s="148">
        <v>0</v>
      </c>
      <c r="AN75" s="200">
        <f t="shared" si="71"/>
        <v>1E-4</v>
      </c>
      <c r="AO75" s="148">
        <v>1E-4</v>
      </c>
      <c r="AP75" s="148">
        <v>0</v>
      </c>
      <c r="AQ75" s="281">
        <f t="shared" si="72"/>
        <v>1E-4</v>
      </c>
      <c r="AR75" s="346">
        <v>0</v>
      </c>
      <c r="AS75" s="346">
        <v>0</v>
      </c>
      <c r="AT75" s="346">
        <v>0</v>
      </c>
      <c r="AU75" s="148">
        <v>1E-4</v>
      </c>
      <c r="AV75" s="148">
        <v>0</v>
      </c>
      <c r="AW75" s="281">
        <f t="shared" si="73"/>
        <v>1E-4</v>
      </c>
      <c r="AX75" s="288">
        <v>1E-4</v>
      </c>
      <c r="AY75" s="288">
        <v>0</v>
      </c>
      <c r="AZ75" s="169">
        <f t="shared" ref="AZ75:AZ77" si="76">SUM(AX75:AY75)</f>
        <v>1E-4</v>
      </c>
      <c r="BA75" s="288">
        <v>0</v>
      </c>
      <c r="BB75" s="288">
        <v>0</v>
      </c>
      <c r="BC75" s="288">
        <v>0</v>
      </c>
      <c r="BD75" s="288">
        <v>0</v>
      </c>
      <c r="BE75" s="288">
        <v>0</v>
      </c>
      <c r="BF75" s="288">
        <v>0</v>
      </c>
      <c r="BG75" s="288">
        <v>1E-4</v>
      </c>
      <c r="BH75" s="288">
        <v>0</v>
      </c>
      <c r="BI75" s="415">
        <f t="shared" ref="BI75" si="77">SUM(BG75:BH75)</f>
        <v>1E-4</v>
      </c>
      <c r="BJ75" s="288">
        <v>1E-4</v>
      </c>
      <c r="BK75" s="288">
        <v>0</v>
      </c>
      <c r="BL75" s="169">
        <f t="shared" ref="BL75" si="78">SUM(BJ75:BK75)</f>
        <v>1E-4</v>
      </c>
      <c r="BM75" s="169">
        <v>0</v>
      </c>
      <c r="BN75" s="169">
        <v>0</v>
      </c>
      <c r="BO75" s="169">
        <v>0</v>
      </c>
      <c r="BP75" s="288">
        <v>1E-4</v>
      </c>
      <c r="BQ75" s="288">
        <v>0</v>
      </c>
      <c r="BR75" s="169">
        <f t="shared" ref="BR75" si="79">SUM(BP75:BQ75)</f>
        <v>1E-4</v>
      </c>
      <c r="BS75" s="173">
        <v>0</v>
      </c>
      <c r="BT75" s="173">
        <v>0</v>
      </c>
      <c r="BU75" s="173">
        <v>0</v>
      </c>
      <c r="BV75" s="173">
        <v>1E-4</v>
      </c>
      <c r="BW75" s="173">
        <v>0</v>
      </c>
      <c r="BX75" s="173">
        <f>SUM(BV75:BW75)</f>
        <v>1E-4</v>
      </c>
    </row>
    <row r="76" spans="1:76" ht="37.5" x14ac:dyDescent="0.25">
      <c r="A76" s="278" t="s">
        <v>237</v>
      </c>
      <c r="M76" s="148">
        <v>0</v>
      </c>
      <c r="N76" s="148">
        <v>7.9100000000000004E-2</v>
      </c>
      <c r="O76" s="142">
        <f t="shared" si="75"/>
        <v>7.9100000000000004E-2</v>
      </c>
      <c r="P76" s="148"/>
      <c r="Q76" s="148">
        <v>0</v>
      </c>
      <c r="R76" s="148">
        <v>1E-4</v>
      </c>
      <c r="S76" s="142">
        <f>R76+Q76</f>
        <v>1E-4</v>
      </c>
      <c r="T76" s="148">
        <v>0</v>
      </c>
      <c r="U76" s="148">
        <v>0</v>
      </c>
      <c r="V76" s="148">
        <v>1E-4</v>
      </c>
      <c r="W76" s="142">
        <f>V76+U76</f>
        <v>1E-4</v>
      </c>
      <c r="X76" s="148">
        <v>0</v>
      </c>
      <c r="Y76" s="148">
        <v>0</v>
      </c>
      <c r="Z76" s="148">
        <v>0</v>
      </c>
      <c r="AA76" s="148">
        <f>SUM(Y76:Z76)</f>
        <v>0</v>
      </c>
      <c r="AB76" s="148"/>
      <c r="AC76" s="148">
        <v>5</v>
      </c>
      <c r="AD76" s="148">
        <v>0</v>
      </c>
      <c r="AE76" s="202">
        <f t="shared" si="68"/>
        <v>5</v>
      </c>
      <c r="AF76" s="148">
        <v>1</v>
      </c>
      <c r="AG76" s="148">
        <v>0</v>
      </c>
      <c r="AH76" s="200">
        <f t="shared" si="69"/>
        <v>1</v>
      </c>
      <c r="AI76" s="148">
        <v>0</v>
      </c>
      <c r="AJ76" s="148">
        <v>0</v>
      </c>
      <c r="AK76" s="281">
        <f t="shared" si="70"/>
        <v>0</v>
      </c>
      <c r="AL76" s="148">
        <v>5</v>
      </c>
      <c r="AM76" s="148">
        <v>0</v>
      </c>
      <c r="AN76" s="200">
        <f t="shared" si="71"/>
        <v>5</v>
      </c>
      <c r="AO76" s="148">
        <v>1.1681999999999999</v>
      </c>
      <c r="AP76" s="148">
        <v>0</v>
      </c>
      <c r="AQ76" s="281">
        <f t="shared" si="72"/>
        <v>1.1681999999999999</v>
      </c>
      <c r="AR76" s="346">
        <v>1.167</v>
      </c>
      <c r="AS76" s="346">
        <v>0</v>
      </c>
      <c r="AT76" s="346">
        <f>SUM(AR76:AS76)</f>
        <v>1.167</v>
      </c>
      <c r="AU76" s="148">
        <v>6</v>
      </c>
      <c r="AV76" s="148">
        <v>0</v>
      </c>
      <c r="AW76" s="281">
        <f t="shared" si="73"/>
        <v>6</v>
      </c>
      <c r="AX76" s="288">
        <v>6</v>
      </c>
      <c r="AY76" s="288">
        <v>0</v>
      </c>
      <c r="AZ76" s="169">
        <f t="shared" si="76"/>
        <v>6</v>
      </c>
      <c r="BA76" s="288">
        <v>6</v>
      </c>
      <c r="BB76" s="288">
        <v>0</v>
      </c>
      <c r="BC76" s="169">
        <f>SUM(BA76:BB76)</f>
        <v>6</v>
      </c>
      <c r="BD76" s="169">
        <v>3.5804</v>
      </c>
      <c r="BE76" s="169">
        <v>0</v>
      </c>
      <c r="BF76" s="169">
        <f>SUM(BD76:BE76)</f>
        <v>3.5804</v>
      </c>
      <c r="BG76" s="288">
        <v>2.6667999999999998</v>
      </c>
      <c r="BH76" s="288">
        <v>0</v>
      </c>
      <c r="BI76" s="415">
        <f>SUM(BG76:BH76)</f>
        <v>2.6667999999999998</v>
      </c>
      <c r="BJ76" s="173">
        <v>4.5</v>
      </c>
      <c r="BK76" s="173">
        <v>0</v>
      </c>
      <c r="BL76" s="173">
        <f>SUM(BJ76:BK76)</f>
        <v>4.5</v>
      </c>
      <c r="BM76" s="173">
        <v>2.3795999999999999</v>
      </c>
      <c r="BN76" s="173">
        <v>0</v>
      </c>
      <c r="BO76" s="173">
        <f>SUM(BM76:BN76)</f>
        <v>2.3795999999999999</v>
      </c>
      <c r="BP76" s="173">
        <v>3</v>
      </c>
      <c r="BQ76" s="173">
        <v>0</v>
      </c>
      <c r="BR76" s="173">
        <f>SUM(BP76:BQ76)</f>
        <v>3</v>
      </c>
      <c r="BS76" s="173">
        <v>1.6</v>
      </c>
      <c r="BT76" s="173">
        <v>0</v>
      </c>
      <c r="BU76" s="173">
        <f>SUM(BS76:BT76)</f>
        <v>1.6</v>
      </c>
      <c r="BV76" s="173">
        <v>1.21</v>
      </c>
      <c r="BW76" s="173">
        <v>0</v>
      </c>
      <c r="BX76" s="173">
        <f>SUM(BV76:BW76)</f>
        <v>1.21</v>
      </c>
    </row>
    <row r="77" spans="1:76" ht="56.25" customHeight="1" x14ac:dyDescent="0.25">
      <c r="A77" s="278" t="s">
        <v>238</v>
      </c>
      <c r="M77" s="148">
        <v>0</v>
      </c>
      <c r="N77" s="148">
        <v>0</v>
      </c>
      <c r="O77" s="142">
        <v>0</v>
      </c>
      <c r="P77" s="148">
        <v>0</v>
      </c>
      <c r="Q77" s="148">
        <v>0</v>
      </c>
      <c r="R77" s="148">
        <v>1E-4</v>
      </c>
      <c r="S77" s="142">
        <f>R77+Q77</f>
        <v>1E-4</v>
      </c>
      <c r="T77" s="148">
        <v>0</v>
      </c>
      <c r="U77" s="148">
        <v>0</v>
      </c>
      <c r="V77" s="148">
        <v>1E-4</v>
      </c>
      <c r="W77" s="142">
        <f>V77+U77</f>
        <v>1E-4</v>
      </c>
      <c r="X77" s="148">
        <v>0</v>
      </c>
      <c r="Y77" s="148">
        <v>0</v>
      </c>
      <c r="Z77" s="148">
        <v>0</v>
      </c>
      <c r="AA77" s="148">
        <f>SUM(Y77:Z77)</f>
        <v>0</v>
      </c>
      <c r="AB77" s="148"/>
      <c r="AC77" s="148">
        <v>1E-4</v>
      </c>
      <c r="AD77" s="148">
        <v>0</v>
      </c>
      <c r="AE77" s="202">
        <f t="shared" si="68"/>
        <v>1E-4</v>
      </c>
      <c r="AF77" s="148">
        <v>1E-4</v>
      </c>
      <c r="AG77" s="148">
        <v>0</v>
      </c>
      <c r="AH77" s="200">
        <f t="shared" si="69"/>
        <v>1E-4</v>
      </c>
      <c r="AI77" s="148">
        <v>0</v>
      </c>
      <c r="AJ77" s="148">
        <v>0</v>
      </c>
      <c r="AK77" s="281">
        <f t="shared" si="70"/>
        <v>0</v>
      </c>
      <c r="AL77" s="148">
        <v>1E-4</v>
      </c>
      <c r="AM77" s="148">
        <v>0</v>
      </c>
      <c r="AN77" s="200">
        <f t="shared" si="71"/>
        <v>1E-4</v>
      </c>
      <c r="AO77" s="148">
        <v>1E-4</v>
      </c>
      <c r="AP77" s="148">
        <v>0</v>
      </c>
      <c r="AQ77" s="281">
        <f t="shared" si="72"/>
        <v>1E-4</v>
      </c>
      <c r="AR77" s="391">
        <v>0</v>
      </c>
      <c r="AS77" s="391">
        <v>0</v>
      </c>
      <c r="AT77" s="391">
        <v>0</v>
      </c>
      <c r="AU77" s="148">
        <v>1E-4</v>
      </c>
      <c r="AV77" s="148">
        <v>0</v>
      </c>
      <c r="AW77" s="281">
        <f t="shared" si="73"/>
        <v>1E-4</v>
      </c>
      <c r="AX77" s="288">
        <v>1E-4</v>
      </c>
      <c r="AY77" s="288">
        <v>0</v>
      </c>
      <c r="AZ77" s="169">
        <f t="shared" si="76"/>
        <v>1E-4</v>
      </c>
      <c r="BA77" s="288">
        <v>0</v>
      </c>
      <c r="BB77" s="288">
        <v>0</v>
      </c>
      <c r="BC77" s="288">
        <v>0</v>
      </c>
      <c r="BD77" s="288">
        <v>0</v>
      </c>
      <c r="BE77" s="288">
        <v>0</v>
      </c>
      <c r="BF77" s="288">
        <v>0</v>
      </c>
      <c r="BG77" s="288">
        <v>1E-4</v>
      </c>
      <c r="BH77" s="288">
        <v>0</v>
      </c>
      <c r="BI77" s="415">
        <f t="shared" ref="BI77" si="80">SUM(BG77:BH77)</f>
        <v>1E-4</v>
      </c>
      <c r="BJ77" s="288">
        <v>0</v>
      </c>
      <c r="BK77" s="288">
        <v>0</v>
      </c>
      <c r="BL77" s="288">
        <v>0</v>
      </c>
      <c r="BM77" s="496"/>
      <c r="BN77" s="496"/>
      <c r="BO77" s="496"/>
      <c r="BP77" s="496">
        <v>0</v>
      </c>
      <c r="BQ77" s="496">
        <v>0</v>
      </c>
      <c r="BR77" s="496">
        <v>0</v>
      </c>
      <c r="BS77" s="501"/>
      <c r="BT77" s="501"/>
      <c r="BU77" s="501"/>
      <c r="BV77" s="501"/>
      <c r="BW77" s="501"/>
      <c r="BX77" s="501"/>
    </row>
    <row r="78" spans="1:76" ht="37.5" x14ac:dyDescent="0.25">
      <c r="A78" s="278" t="s">
        <v>239</v>
      </c>
      <c r="M78" s="148">
        <v>0</v>
      </c>
      <c r="N78" s="173">
        <v>1E-3</v>
      </c>
      <c r="O78" s="142">
        <f t="shared" si="75"/>
        <v>1E-3</v>
      </c>
      <c r="P78" s="173"/>
      <c r="Q78" s="148">
        <v>0</v>
      </c>
      <c r="R78" s="148">
        <v>1E-4</v>
      </c>
      <c r="S78" s="142">
        <f>R78+Q78</f>
        <v>1E-4</v>
      </c>
      <c r="T78" s="148">
        <v>0</v>
      </c>
      <c r="U78" s="148">
        <v>0</v>
      </c>
      <c r="V78" s="173">
        <v>8.9999999999999993E-3</v>
      </c>
      <c r="W78" s="142">
        <f>V78+U78</f>
        <v>8.9999999999999993E-3</v>
      </c>
      <c r="X78" s="148">
        <v>0</v>
      </c>
      <c r="Y78" s="148">
        <v>0</v>
      </c>
      <c r="Z78" s="148">
        <v>0</v>
      </c>
      <c r="AA78" s="148">
        <f>SUM(Y78:Z78)</f>
        <v>0</v>
      </c>
      <c r="AB78" s="148"/>
      <c r="AC78" s="148">
        <v>1E-4</v>
      </c>
      <c r="AD78" s="148">
        <v>0</v>
      </c>
      <c r="AE78" s="202">
        <f t="shared" si="68"/>
        <v>1E-4</v>
      </c>
      <c r="AF78" s="148">
        <v>1E-4</v>
      </c>
      <c r="AG78" s="148">
        <v>0</v>
      </c>
      <c r="AH78" s="200">
        <f t="shared" si="69"/>
        <v>1E-4</v>
      </c>
      <c r="AI78" s="148">
        <v>0</v>
      </c>
      <c r="AJ78" s="148">
        <v>0</v>
      </c>
      <c r="AK78" s="281">
        <f t="shared" si="70"/>
        <v>0</v>
      </c>
      <c r="AL78" s="148">
        <v>1E-4</v>
      </c>
      <c r="AM78" s="148">
        <v>0</v>
      </c>
      <c r="AN78" s="200">
        <f t="shared" si="71"/>
        <v>1E-4</v>
      </c>
      <c r="AO78" s="148">
        <v>1E-4</v>
      </c>
      <c r="AP78" s="148">
        <v>0</v>
      </c>
      <c r="AQ78" s="281">
        <f t="shared" si="72"/>
        <v>1E-4</v>
      </c>
      <c r="AR78" s="346">
        <v>0</v>
      </c>
      <c r="AS78" s="346">
        <v>0</v>
      </c>
      <c r="AT78" s="346">
        <v>0</v>
      </c>
      <c r="AU78" s="148">
        <v>1E-4</v>
      </c>
      <c r="AV78" s="148">
        <v>0</v>
      </c>
      <c r="AW78" s="281">
        <v>1E-4</v>
      </c>
      <c r="AX78" s="288">
        <v>1E-4</v>
      </c>
      <c r="AY78" s="288">
        <v>0</v>
      </c>
      <c r="AZ78" s="169">
        <v>1E-4</v>
      </c>
      <c r="BA78" s="395">
        <v>0</v>
      </c>
      <c r="BB78" s="395">
        <v>0</v>
      </c>
      <c r="BC78" s="376">
        <v>0</v>
      </c>
      <c r="BD78" s="288">
        <v>0</v>
      </c>
      <c r="BE78" s="288">
        <v>0</v>
      </c>
      <c r="BF78" s="288">
        <v>0</v>
      </c>
      <c r="BG78" s="288">
        <v>1E-4</v>
      </c>
      <c r="BH78" s="288">
        <v>0</v>
      </c>
      <c r="BI78" s="169">
        <f t="shared" ref="BI78" si="81">SUM(BG78:BH78)</f>
        <v>1E-4</v>
      </c>
      <c r="BJ78" s="288">
        <v>0</v>
      </c>
      <c r="BK78" s="288">
        <v>0</v>
      </c>
      <c r="BL78" s="288">
        <v>0</v>
      </c>
      <c r="BM78" s="288">
        <v>0</v>
      </c>
      <c r="BN78" s="288">
        <v>0</v>
      </c>
      <c r="BO78" s="288">
        <v>0</v>
      </c>
      <c r="BP78" s="288">
        <v>0</v>
      </c>
      <c r="BQ78" s="288">
        <v>0</v>
      </c>
      <c r="BR78" s="288">
        <v>0</v>
      </c>
      <c r="BS78" s="173">
        <v>0</v>
      </c>
      <c r="BT78" s="173">
        <v>0</v>
      </c>
      <c r="BU78" s="173">
        <v>0</v>
      </c>
      <c r="BV78" s="173">
        <v>1E-4</v>
      </c>
      <c r="BW78" s="173">
        <v>0</v>
      </c>
      <c r="BX78" s="173">
        <f>SUM(BV78:BW78)</f>
        <v>1E-4</v>
      </c>
    </row>
    <row r="79" spans="1:76" x14ac:dyDescent="0.25">
      <c r="A79" s="276" t="s">
        <v>152</v>
      </c>
      <c r="M79" s="148">
        <v>0</v>
      </c>
      <c r="N79" s="173">
        <f>SUM(N69:N78)</f>
        <v>5.3964000000000008</v>
      </c>
      <c r="O79" s="142">
        <f t="shared" si="75"/>
        <v>5.3964000000000008</v>
      </c>
      <c r="P79" s="173"/>
      <c r="Q79" s="148">
        <v>0</v>
      </c>
      <c r="R79" s="173">
        <f>SUM(R69:R78)</f>
        <v>5.0997999999999992</v>
      </c>
      <c r="S79" s="142">
        <f>R79+Q79</f>
        <v>5.0997999999999992</v>
      </c>
      <c r="T79" s="148">
        <v>0</v>
      </c>
      <c r="U79" s="148">
        <v>0</v>
      </c>
      <c r="V79" s="173">
        <f>SUM(V69:V78)</f>
        <v>5.0968</v>
      </c>
      <c r="W79" s="142">
        <f>V79+U79</f>
        <v>5.0968</v>
      </c>
      <c r="X79" s="148">
        <v>0</v>
      </c>
      <c r="Y79" s="221">
        <f>SUM(Y69:Y78)</f>
        <v>0</v>
      </c>
      <c r="Z79" s="221">
        <f>SUM(Z69:Z78)</f>
        <v>3.5176999999999996</v>
      </c>
      <c r="AA79" s="221">
        <f>SUM(AA69:AA78)</f>
        <v>3.5176999999999996</v>
      </c>
      <c r="AB79" s="221"/>
      <c r="AC79" s="222">
        <f>SUM(AC69:AC78)</f>
        <v>11.010299999999999</v>
      </c>
      <c r="AD79" s="222">
        <f>SUM(AD69:AD78)</f>
        <v>0</v>
      </c>
      <c r="AE79" s="222">
        <f>AD79+AC79</f>
        <v>11.010299999999999</v>
      </c>
      <c r="AF79" s="222">
        <f>SUM(AF69:AF78)</f>
        <v>4.3076999999999996</v>
      </c>
      <c r="AG79" s="222">
        <f>SUM(AG69:AG78)</f>
        <v>1.4977</v>
      </c>
      <c r="AH79" s="222">
        <f>AG79+AF79</f>
        <v>5.8053999999999997</v>
      </c>
      <c r="AI79" s="222">
        <f>SUM(AI69:AI78)</f>
        <v>3.1162000000000001</v>
      </c>
      <c r="AJ79" s="222">
        <f>SUM(AJ69:AJ78)</f>
        <v>0.8982</v>
      </c>
      <c r="AK79" s="222">
        <f>AJ79+AI79</f>
        <v>4.0144000000000002</v>
      </c>
      <c r="AL79" s="222">
        <f>SUM(AL69:AL78)</f>
        <v>8.9603999999999999</v>
      </c>
      <c r="AM79" s="222">
        <f>SUM(AM69:AM78)</f>
        <v>2.64</v>
      </c>
      <c r="AN79" s="222">
        <f>AM79+AL79</f>
        <v>11.6004</v>
      </c>
      <c r="AO79" s="222">
        <f>SUM(AO69:AO78)</f>
        <v>2.3685</v>
      </c>
      <c r="AP79" s="222">
        <f>SUM(AP69:AP78)</f>
        <v>0.80020000000000002</v>
      </c>
      <c r="AQ79" s="222">
        <f>AP79+AO79</f>
        <v>3.1687000000000003</v>
      </c>
      <c r="AR79" s="222">
        <f>SUM(AR69:AR78)</f>
        <v>2.3319000000000001</v>
      </c>
      <c r="AS79" s="222">
        <f>SUM(AS69:AS78)</f>
        <v>0</v>
      </c>
      <c r="AT79" s="222">
        <f>AS79+AR79</f>
        <v>2.3319000000000001</v>
      </c>
      <c r="AU79" s="222">
        <f>SUM(AU69:AU78)</f>
        <v>10.010399999999999</v>
      </c>
      <c r="AV79" s="222">
        <f>SUM(AV69:AV78)</f>
        <v>2.64</v>
      </c>
      <c r="AW79" s="222">
        <f>AV79+AU79</f>
        <v>12.650399999999999</v>
      </c>
      <c r="AX79" s="220">
        <f>SUM(AX69:AX78)</f>
        <v>10.010399999999999</v>
      </c>
      <c r="AY79" s="220">
        <f>SUM(AY69:AY78)</f>
        <v>2.64</v>
      </c>
      <c r="AZ79" s="220">
        <f>AY79+AX79</f>
        <v>12.650399999999999</v>
      </c>
      <c r="BA79" s="220">
        <f>SUM(BA69:BA78)</f>
        <v>6.6</v>
      </c>
      <c r="BB79" s="220">
        <f>SUM(BB69:BB78)</f>
        <v>0.4</v>
      </c>
      <c r="BC79" s="220">
        <f t="shared" ref="BC79:BC80" si="82">BB79+BA79</f>
        <v>7</v>
      </c>
      <c r="BD79" s="220">
        <f>SUM(BD69:BD78)</f>
        <v>3.9653</v>
      </c>
      <c r="BE79" s="220">
        <f>SUM(BE69:BE78)</f>
        <v>0.22450000000000001</v>
      </c>
      <c r="BF79" s="220">
        <f>SUM(BF69:BF78)</f>
        <v>4.1898</v>
      </c>
      <c r="BG79" s="220">
        <f>SUM(BG69:BG78)</f>
        <v>3.3973000000000004</v>
      </c>
      <c r="BH79" s="220">
        <f>SUM(BH69:BH78)</f>
        <v>0.54</v>
      </c>
      <c r="BI79" s="220">
        <f t="shared" ref="BI79:BI80" si="83">BH79+BG79</f>
        <v>3.9373000000000005</v>
      </c>
      <c r="BJ79" s="220">
        <f>SUM(BJ69:BJ78)</f>
        <v>4.5303000000000004</v>
      </c>
      <c r="BK79" s="220">
        <f>SUM(BK69:BK78)</f>
        <v>1E-4</v>
      </c>
      <c r="BL79" s="220">
        <f>SUM(BL69:BL78)</f>
        <v>4.5304000000000002</v>
      </c>
      <c r="BM79" s="220">
        <f>SUM(BM69:BM78)</f>
        <v>2.3795999999999999</v>
      </c>
      <c r="BN79" s="220">
        <f t="shared" ref="BN79:BX79" si="84">SUM(BN69:BN78)</f>
        <v>0</v>
      </c>
      <c r="BO79" s="220">
        <f t="shared" si="84"/>
        <v>2.3795999999999999</v>
      </c>
      <c r="BP79" s="220">
        <f t="shared" si="84"/>
        <v>3.0004</v>
      </c>
      <c r="BQ79" s="220">
        <f t="shared" si="84"/>
        <v>1E-4</v>
      </c>
      <c r="BR79" s="220">
        <f t="shared" si="84"/>
        <v>3.0005000000000002</v>
      </c>
      <c r="BS79" s="220">
        <f t="shared" si="84"/>
        <v>1.6</v>
      </c>
      <c r="BT79" s="220">
        <f t="shared" si="84"/>
        <v>0</v>
      </c>
      <c r="BU79" s="220">
        <f t="shared" si="84"/>
        <v>1.6</v>
      </c>
      <c r="BV79" s="220">
        <f t="shared" si="84"/>
        <v>56.210200000000007</v>
      </c>
      <c r="BW79" s="220">
        <f t="shared" si="84"/>
        <v>0</v>
      </c>
      <c r="BX79" s="220">
        <f t="shared" si="84"/>
        <v>56.210200000000007</v>
      </c>
    </row>
    <row r="80" spans="1:76" x14ac:dyDescent="0.25">
      <c r="A80" s="276" t="s">
        <v>320</v>
      </c>
      <c r="M80" s="221">
        <f t="shared" ref="M80:Z80" si="85">SUM(M73:M78)</f>
        <v>0</v>
      </c>
      <c r="N80" s="221">
        <f t="shared" si="85"/>
        <v>0.4012</v>
      </c>
      <c r="O80" s="221">
        <f t="shared" si="85"/>
        <v>0.4012</v>
      </c>
      <c r="P80" s="221">
        <f t="shared" si="85"/>
        <v>0</v>
      </c>
      <c r="Q80" s="221">
        <f t="shared" si="85"/>
        <v>0</v>
      </c>
      <c r="R80" s="221">
        <f t="shared" si="85"/>
        <v>2.47E-2</v>
      </c>
      <c r="S80" s="221">
        <f t="shared" si="85"/>
        <v>2.47E-2</v>
      </c>
      <c r="T80" s="221">
        <f t="shared" si="85"/>
        <v>0</v>
      </c>
      <c r="U80" s="221">
        <f t="shared" si="85"/>
        <v>0</v>
      </c>
      <c r="V80" s="221">
        <f t="shared" si="85"/>
        <v>2.1699999999999997E-2</v>
      </c>
      <c r="W80" s="221">
        <f t="shared" si="85"/>
        <v>2.1699999999999997E-2</v>
      </c>
      <c r="X80" s="221">
        <f t="shared" si="85"/>
        <v>0</v>
      </c>
      <c r="Y80" s="221">
        <f t="shared" si="85"/>
        <v>0</v>
      </c>
      <c r="Z80" s="221">
        <f t="shared" si="85"/>
        <v>1.21E-2</v>
      </c>
      <c r="AA80" s="221">
        <f>SUM(Y80,Z80)</f>
        <v>1.21E-2</v>
      </c>
      <c r="AB80" s="221"/>
      <c r="AC80" s="222">
        <f>SUM(AC73:AC78)</f>
        <v>5.0103</v>
      </c>
      <c r="AD80" s="222">
        <f>SUM(AD73:AD78)</f>
        <v>0</v>
      </c>
      <c r="AE80" s="222">
        <f>AD80+AC80</f>
        <v>5.0103</v>
      </c>
      <c r="AF80" s="222">
        <f>SUM(AF73:AF78)</f>
        <v>1.3053999999999999</v>
      </c>
      <c r="AG80" s="222">
        <f>SUM(AG73:AG78)</f>
        <v>0</v>
      </c>
      <c r="AH80" s="222">
        <f>AG80+AF80</f>
        <v>1.3053999999999999</v>
      </c>
      <c r="AI80" s="222">
        <f>SUM(AI73:AI78)</f>
        <v>0.40400000000000003</v>
      </c>
      <c r="AJ80" s="222">
        <f>SUM(AJ73:AJ78)</f>
        <v>0</v>
      </c>
      <c r="AK80" s="222">
        <f>AJ80+AI80</f>
        <v>0.40400000000000003</v>
      </c>
      <c r="AL80" s="222">
        <f>SUM(AL73:AL78)</f>
        <v>5.0004</v>
      </c>
      <c r="AM80" s="222">
        <f>SUM(AM73:AM78)</f>
        <v>0</v>
      </c>
      <c r="AN80" s="222">
        <f>AM80+AL80</f>
        <v>5.0004</v>
      </c>
      <c r="AO80" s="222">
        <f>SUM(AO73:AO78)</f>
        <v>1.1684999999999999</v>
      </c>
      <c r="AP80" s="222">
        <f>SUM(AP73:AP78)</f>
        <v>2.0000000000000001E-4</v>
      </c>
      <c r="AQ80" s="222">
        <f>AP80+AO80</f>
        <v>1.1686999999999999</v>
      </c>
      <c r="AR80" s="222">
        <f>SUM(AR73:AR78)</f>
        <v>1.167</v>
      </c>
      <c r="AS80" s="222">
        <f>SUM(AS73:AS78)</f>
        <v>0</v>
      </c>
      <c r="AT80" s="222">
        <f>AS80+AR80</f>
        <v>1.167</v>
      </c>
      <c r="AU80" s="222">
        <f>SUM(AU73:AU78)</f>
        <v>6.0503999999999998</v>
      </c>
      <c r="AV80" s="222">
        <f>SUM(AV73:AV78)</f>
        <v>0</v>
      </c>
      <c r="AW80" s="222">
        <f>AV80+AU80</f>
        <v>6.0503999999999998</v>
      </c>
      <c r="AX80" s="220">
        <f>SUM(AX73:AX78)</f>
        <v>6.0503999999999998</v>
      </c>
      <c r="AY80" s="220">
        <f>SUM(AY73:AY78)</f>
        <v>0</v>
      </c>
      <c r="AZ80" s="220">
        <f>AY80+AX80</f>
        <v>6.0503999999999998</v>
      </c>
      <c r="BA80" s="220">
        <f>SUM(BA73:BA78)</f>
        <v>6</v>
      </c>
      <c r="BB80" s="220">
        <f>SUM(BB73:BB78)</f>
        <v>0</v>
      </c>
      <c r="BC80" s="220">
        <f t="shared" si="82"/>
        <v>6</v>
      </c>
      <c r="BD80" s="220">
        <f>SUM(BD73:BD78)</f>
        <v>3.5804</v>
      </c>
      <c r="BE80" s="220">
        <f>SUM(BE73:BE78)</f>
        <v>0</v>
      </c>
      <c r="BF80" s="220">
        <f>SUM(BF73:BF78)</f>
        <v>3.5804</v>
      </c>
      <c r="BG80" s="220">
        <f>SUM(BG73:BG78)</f>
        <v>2.6673000000000004</v>
      </c>
      <c r="BH80" s="220">
        <f>SUM(BH73:BH78)</f>
        <v>0</v>
      </c>
      <c r="BI80" s="220">
        <f t="shared" si="83"/>
        <v>2.6673000000000004</v>
      </c>
      <c r="BJ80" s="220">
        <f>SUM(BJ73:BJ78)</f>
        <v>4.5003000000000002</v>
      </c>
      <c r="BK80" s="220">
        <f>SUM(BK73:BK78)</f>
        <v>0</v>
      </c>
      <c r="BL80" s="220">
        <f>SUM(BL73:BL78)</f>
        <v>4.5003000000000002</v>
      </c>
      <c r="BM80" s="220">
        <f>SUM(BM73:BM78)</f>
        <v>2.3795999999999999</v>
      </c>
      <c r="BN80" s="220">
        <f t="shared" ref="BN80:BX80" si="86">SUM(BN73:BN78)</f>
        <v>0</v>
      </c>
      <c r="BO80" s="220">
        <f t="shared" si="86"/>
        <v>2.3795999999999999</v>
      </c>
      <c r="BP80" s="220">
        <f t="shared" si="86"/>
        <v>3.0003000000000002</v>
      </c>
      <c r="BQ80" s="220">
        <f t="shared" si="86"/>
        <v>0</v>
      </c>
      <c r="BR80" s="220">
        <f t="shared" si="86"/>
        <v>3.0003000000000002</v>
      </c>
      <c r="BS80" s="220">
        <f t="shared" si="86"/>
        <v>1.6</v>
      </c>
      <c r="BT80" s="220">
        <f t="shared" si="86"/>
        <v>0</v>
      </c>
      <c r="BU80" s="220">
        <f t="shared" si="86"/>
        <v>1.6</v>
      </c>
      <c r="BV80" s="220">
        <f t="shared" si="86"/>
        <v>56.210200000000007</v>
      </c>
      <c r="BW80" s="220">
        <f t="shared" si="86"/>
        <v>0</v>
      </c>
      <c r="BX80" s="220">
        <f t="shared" si="86"/>
        <v>56.210200000000007</v>
      </c>
    </row>
    <row r="81" spans="1:76" x14ac:dyDescent="0.25">
      <c r="A81" s="276" t="s">
        <v>240</v>
      </c>
      <c r="M81" s="148">
        <v>0</v>
      </c>
      <c r="N81" s="173">
        <v>11.1617</v>
      </c>
      <c r="O81" s="142">
        <f t="shared" si="75"/>
        <v>11.1617</v>
      </c>
      <c r="P81" s="173"/>
      <c r="Q81" s="148">
        <v>0</v>
      </c>
      <c r="R81" s="173">
        <v>64.113600000000005</v>
      </c>
      <c r="S81" s="142">
        <f>R81+Q81</f>
        <v>64.113600000000005</v>
      </c>
      <c r="T81" s="148">
        <v>16.3248</v>
      </c>
      <c r="U81" s="148">
        <v>0</v>
      </c>
      <c r="V81" s="173">
        <v>26.091000000000001</v>
      </c>
      <c r="W81" s="142">
        <f>V81+U81</f>
        <v>26.091000000000001</v>
      </c>
      <c r="X81" s="148">
        <v>15.906499999999999</v>
      </c>
      <c r="Y81" s="221">
        <v>0</v>
      </c>
      <c r="Z81" s="221">
        <v>8.9925999999999995</v>
      </c>
      <c r="AA81" s="221">
        <f>SUM(Y81:Z81)</f>
        <v>8.9925999999999995</v>
      </c>
      <c r="AB81" s="221"/>
      <c r="AC81" s="226">
        <v>34.739400000000003</v>
      </c>
      <c r="AD81" s="222">
        <v>9.5004000000000008</v>
      </c>
      <c r="AE81" s="222">
        <f>AD81+AC81</f>
        <v>44.239800000000002</v>
      </c>
      <c r="AF81" s="222">
        <v>13.380100000000001</v>
      </c>
      <c r="AG81" s="222">
        <v>10.9978</v>
      </c>
      <c r="AH81" s="222">
        <f>AG81+AF81</f>
        <v>24.3779</v>
      </c>
      <c r="AI81" s="222">
        <v>7.2596999999999996</v>
      </c>
      <c r="AJ81" s="222">
        <v>1.4269000000000001</v>
      </c>
      <c r="AK81" s="222">
        <f>AJ81+AI81</f>
        <v>8.6866000000000003</v>
      </c>
      <c r="AL81" s="222">
        <v>30.692299999999999</v>
      </c>
      <c r="AM81" s="222">
        <v>37.040700000000001</v>
      </c>
      <c r="AN81" s="222">
        <f>AM81+AL81</f>
        <v>67.733000000000004</v>
      </c>
      <c r="AO81" s="222">
        <v>15.9322</v>
      </c>
      <c r="AP81" s="222">
        <v>32.740499999999997</v>
      </c>
      <c r="AQ81" s="222">
        <f>AP81+AO81</f>
        <v>48.672699999999999</v>
      </c>
      <c r="AR81" s="222">
        <v>14.5787</v>
      </c>
      <c r="AS81" s="222">
        <v>21.9772</v>
      </c>
      <c r="AT81" s="222">
        <f>SUM(AR81:AS81)</f>
        <v>36.555900000000001</v>
      </c>
      <c r="AU81" s="222">
        <v>28.082100000000001</v>
      </c>
      <c r="AV81" s="222">
        <v>21.290500000000002</v>
      </c>
      <c r="AW81" s="222">
        <f>AV81+AU81</f>
        <v>49.372600000000006</v>
      </c>
      <c r="AX81" s="220">
        <v>28.082100000000001</v>
      </c>
      <c r="AY81" s="220">
        <v>24.450800000000001</v>
      </c>
      <c r="AZ81" s="220">
        <f>SUM(AX81:AY81)</f>
        <v>52.532899999999998</v>
      </c>
      <c r="BA81" s="220">
        <v>20.943100000000001</v>
      </c>
      <c r="BB81" s="220">
        <v>12.41</v>
      </c>
      <c r="BC81" s="220">
        <f>SUM(BA81:BB81)</f>
        <v>33.353099999999998</v>
      </c>
      <c r="BD81" s="220">
        <v>17.9572</v>
      </c>
      <c r="BE81" s="220">
        <v>4.3426</v>
      </c>
      <c r="BF81" s="220">
        <f>SUM(BD81:BE81)</f>
        <v>22.299800000000001</v>
      </c>
      <c r="BG81" s="220">
        <v>10.3088</v>
      </c>
      <c r="BH81" s="220">
        <v>19.140499999999999</v>
      </c>
      <c r="BI81" s="220">
        <f>SUM(BG81:BH81)</f>
        <v>29.449300000000001</v>
      </c>
      <c r="BJ81" s="173">
        <v>8.6923999999999992</v>
      </c>
      <c r="BK81" s="173">
        <v>11.5624</v>
      </c>
      <c r="BL81" s="173">
        <f>SUM(BJ81:BK81)</f>
        <v>20.254799999999999</v>
      </c>
      <c r="BM81" s="173"/>
      <c r="BN81" s="173"/>
      <c r="BO81" s="173"/>
      <c r="BP81" s="173">
        <v>5.8628999999999998</v>
      </c>
      <c r="BQ81" s="173">
        <v>6.0007999999999999</v>
      </c>
      <c r="BR81" s="173">
        <f>SUM(BP81:BQ81)</f>
        <v>11.8637</v>
      </c>
    </row>
    <row r="82" spans="1:76" x14ac:dyDescent="0.25">
      <c r="A82" s="174"/>
      <c r="AE82" s="155"/>
      <c r="AF82" s="148"/>
      <c r="AG82" s="148"/>
      <c r="AH82" s="198"/>
      <c r="AI82" s="148"/>
      <c r="AJ82" s="148"/>
      <c r="AK82" s="281"/>
      <c r="AL82" s="148"/>
      <c r="AM82" s="148"/>
      <c r="AN82" s="198"/>
      <c r="AO82" s="148"/>
      <c r="AP82" s="148"/>
      <c r="AQ82" s="281"/>
      <c r="AR82" s="346"/>
      <c r="AS82" s="346"/>
      <c r="AT82" s="346"/>
      <c r="AU82" s="148"/>
      <c r="AV82" s="148"/>
      <c r="AW82" s="281"/>
      <c r="AX82" s="148"/>
      <c r="AY82" s="148"/>
      <c r="AZ82" s="315"/>
    </row>
    <row r="83" spans="1:76" s="335" customFormat="1" ht="18" customHeight="1" x14ac:dyDescent="0.25">
      <c r="A83" s="333" t="s">
        <v>321</v>
      </c>
      <c r="B83" s="334"/>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C83" s="357"/>
      <c r="BD83" s="357"/>
      <c r="BE83" s="357"/>
      <c r="BF83" s="357"/>
      <c r="BI83" s="357"/>
      <c r="BJ83" s="492"/>
      <c r="BK83" s="492"/>
      <c r="BL83" s="492"/>
      <c r="BM83" s="492"/>
      <c r="BN83" s="492"/>
      <c r="BO83" s="492"/>
      <c r="BP83" s="492"/>
      <c r="BQ83" s="492"/>
      <c r="BR83" s="492"/>
      <c r="BS83" s="492"/>
      <c r="BT83" s="492"/>
      <c r="BU83" s="492"/>
      <c r="BV83" s="492"/>
      <c r="BW83" s="492"/>
      <c r="BX83" s="492"/>
    </row>
    <row r="84" spans="1:76" s="335" customFormat="1" x14ac:dyDescent="0.25">
      <c r="A84" s="336" t="s">
        <v>154</v>
      </c>
      <c r="M84" s="337">
        <v>0</v>
      </c>
      <c r="N84" s="337">
        <v>0</v>
      </c>
      <c r="O84" s="338">
        <v>0</v>
      </c>
      <c r="P84" s="337"/>
      <c r="Q84" s="337">
        <v>0</v>
      </c>
      <c r="R84" s="337">
        <v>2.5781000000000001</v>
      </c>
      <c r="S84" s="338">
        <f>R84+Q84</f>
        <v>2.5781000000000001</v>
      </c>
      <c r="T84" s="337">
        <v>1.5468999999999999</v>
      </c>
      <c r="U84" s="337">
        <v>0</v>
      </c>
      <c r="V84" s="337">
        <v>1E-4</v>
      </c>
      <c r="W84" s="338">
        <f>V84+U84</f>
        <v>1E-4</v>
      </c>
      <c r="X84" s="337">
        <v>1E-4</v>
      </c>
      <c r="Y84" s="337">
        <v>0</v>
      </c>
      <c r="Z84" s="337">
        <v>0</v>
      </c>
      <c r="AA84" s="337">
        <f>SUM(Y84:Z84)</f>
        <v>0</v>
      </c>
      <c r="AB84" s="337"/>
      <c r="AC84" s="337">
        <v>2.88</v>
      </c>
      <c r="AD84" s="337">
        <v>4.3201000000000001</v>
      </c>
      <c r="AE84" s="338">
        <f>AD84+AC84</f>
        <v>7.2000999999999999</v>
      </c>
      <c r="AF84" s="337">
        <v>7.2</v>
      </c>
      <c r="AG84" s="337">
        <v>1E-4</v>
      </c>
      <c r="AH84" s="338">
        <f>SUM(AF84:AG84)</f>
        <v>7.2000999999999999</v>
      </c>
      <c r="AI84" s="337">
        <v>0</v>
      </c>
      <c r="AJ84" s="337">
        <v>0</v>
      </c>
      <c r="AK84" s="338">
        <f>SUM(AI84:AJ84)</f>
        <v>0</v>
      </c>
      <c r="AL84" s="337">
        <v>3</v>
      </c>
      <c r="AM84" s="337">
        <v>4.5000999999999998</v>
      </c>
      <c r="AN84" s="338">
        <f>SUM(AL84:AM84)</f>
        <v>7.5000999999999998</v>
      </c>
      <c r="AO84" s="337">
        <v>0.3</v>
      </c>
      <c r="AP84" s="337">
        <v>4.5</v>
      </c>
      <c r="AQ84" s="338">
        <f>SUM(AO84:AP84)</f>
        <v>4.8</v>
      </c>
      <c r="AR84" s="338">
        <v>0.39629999999999999</v>
      </c>
      <c r="AS84" s="338">
        <v>0</v>
      </c>
      <c r="AT84" s="338">
        <f>SUM(AR84:AS84)</f>
        <v>0.39629999999999999</v>
      </c>
      <c r="AU84" s="337">
        <v>0.5</v>
      </c>
      <c r="AV84" s="337">
        <v>4</v>
      </c>
      <c r="AW84" s="338">
        <f>SUM(AU84:AV84)</f>
        <v>4.5</v>
      </c>
      <c r="AX84" s="337">
        <v>14.3841</v>
      </c>
      <c r="AY84" s="337">
        <v>20.921099999999999</v>
      </c>
      <c r="AZ84" s="338">
        <f>SUM(AX84:AY84)</f>
        <v>35.305199999999999</v>
      </c>
      <c r="BA84" s="337">
        <v>10.76</v>
      </c>
      <c r="BB84" s="337">
        <v>11.680199999999999</v>
      </c>
      <c r="BC84" s="338">
        <f>SUM(BA84:BB84)</f>
        <v>22.440199999999997</v>
      </c>
      <c r="BD84" s="338">
        <v>8.4273000000000007</v>
      </c>
      <c r="BE84" s="338">
        <v>11.4682</v>
      </c>
      <c r="BF84" s="338">
        <f>SUM(BD84:BE84)</f>
        <v>19.895499999999998</v>
      </c>
      <c r="BG84" s="337">
        <v>6.7603</v>
      </c>
      <c r="BH84" s="337">
        <v>2.6305000000000001</v>
      </c>
      <c r="BI84" s="338">
        <f>SUM(BG84:BH84)</f>
        <v>9.3908000000000005</v>
      </c>
      <c r="BJ84" s="493">
        <v>4.5602999999999998</v>
      </c>
      <c r="BK84" s="493">
        <v>2.6307</v>
      </c>
      <c r="BL84" s="493">
        <f>SUM(BJ84:BK84)</f>
        <v>7.1909999999999998</v>
      </c>
      <c r="BM84" s="493">
        <v>2.2639</v>
      </c>
      <c r="BN84" s="493">
        <v>2.6032000000000002</v>
      </c>
      <c r="BO84" s="493">
        <f>SUM(BM84:BN84)</f>
        <v>4.8671000000000006</v>
      </c>
      <c r="BP84" s="493">
        <v>16.871600000000001</v>
      </c>
      <c r="BQ84" s="493">
        <v>17.8081</v>
      </c>
      <c r="BR84" s="493">
        <f>SUM(BP84:BQ84)</f>
        <v>34.679699999999997</v>
      </c>
      <c r="BS84" s="493">
        <v>0.6804</v>
      </c>
      <c r="BT84" s="493">
        <v>1.0201</v>
      </c>
      <c r="BU84" s="493">
        <f>SUM(BS84:BT84)</f>
        <v>1.7004999999999999</v>
      </c>
      <c r="BV84" s="493">
        <v>10.34</v>
      </c>
      <c r="BW84" s="493">
        <v>10.2601</v>
      </c>
      <c r="BX84" s="493">
        <f>SUM(BV84:BW84)</f>
        <v>20.600099999999998</v>
      </c>
    </row>
    <row r="85" spans="1:76" s="335" customFormat="1" x14ac:dyDescent="0.25">
      <c r="A85" s="339" t="s">
        <v>151</v>
      </c>
      <c r="M85" s="337">
        <v>0</v>
      </c>
      <c r="N85" s="337">
        <v>38.116799999999998</v>
      </c>
      <c r="O85" s="338">
        <f>N85+M85</f>
        <v>38.116799999999998</v>
      </c>
      <c r="P85" s="337"/>
      <c r="Q85" s="337">
        <v>0</v>
      </c>
      <c r="R85" s="337">
        <v>66.488699999999994</v>
      </c>
      <c r="S85" s="338">
        <f>R85+Q85</f>
        <v>66.488699999999994</v>
      </c>
      <c r="T85" s="337">
        <v>24.533300000000001</v>
      </c>
      <c r="U85" s="337">
        <v>0</v>
      </c>
      <c r="V85" s="337">
        <v>27.840399999999999</v>
      </c>
      <c r="W85" s="338">
        <f>V85+U85</f>
        <v>27.840399999999999</v>
      </c>
      <c r="X85" s="337">
        <v>14.6043</v>
      </c>
      <c r="Y85" s="337">
        <v>0</v>
      </c>
      <c r="Z85" s="337">
        <v>25.848299999999998</v>
      </c>
      <c r="AA85" s="337">
        <f>SUM(Y85:Z85)</f>
        <v>25.848299999999998</v>
      </c>
      <c r="AB85" s="337"/>
      <c r="AC85" s="337">
        <v>34.304099999999998</v>
      </c>
      <c r="AD85" s="337">
        <v>43.956299999999999</v>
      </c>
      <c r="AE85" s="338">
        <f>AD85+AC85</f>
        <v>78.260400000000004</v>
      </c>
      <c r="AF85" s="337">
        <v>33.200099999999999</v>
      </c>
      <c r="AG85" s="337">
        <v>13.500299999999999</v>
      </c>
      <c r="AH85" s="338">
        <f>SUM(AF85:AG85)</f>
        <v>46.700400000000002</v>
      </c>
      <c r="AI85" s="337">
        <v>15.9566</v>
      </c>
      <c r="AJ85" s="337">
        <v>2.415</v>
      </c>
      <c r="AK85" s="338">
        <f>SUM(AI85:AJ85)</f>
        <v>18.371600000000001</v>
      </c>
      <c r="AL85" s="337">
        <v>17.0471</v>
      </c>
      <c r="AM85" s="337">
        <v>18.070900000000002</v>
      </c>
      <c r="AN85" s="338">
        <f>SUM(AL85:AM85)</f>
        <v>35.118000000000002</v>
      </c>
      <c r="AO85" s="337">
        <v>4.6501000000000001</v>
      </c>
      <c r="AP85" s="337">
        <v>9.6950000000000003</v>
      </c>
      <c r="AQ85" s="338">
        <f>SUM(AO85:AP85)</f>
        <v>14.3451</v>
      </c>
      <c r="AR85" s="338"/>
      <c r="AS85" s="338"/>
      <c r="AT85" s="338"/>
      <c r="AU85" s="337">
        <v>10.584099999999999</v>
      </c>
      <c r="AV85" s="337">
        <v>11.0709</v>
      </c>
      <c r="AW85" s="338">
        <f>SUM(AU85:AV85)</f>
        <v>21.655000000000001</v>
      </c>
      <c r="AX85" s="337"/>
      <c r="AY85" s="337"/>
      <c r="AZ85" s="338"/>
      <c r="BA85" s="337"/>
      <c r="BB85" s="337"/>
      <c r="BC85" s="338"/>
      <c r="BD85" s="338"/>
      <c r="BE85" s="338"/>
      <c r="BF85" s="338"/>
      <c r="BG85" s="337"/>
      <c r="BH85" s="337"/>
      <c r="BI85" s="338"/>
      <c r="BJ85" s="493"/>
      <c r="BK85" s="493"/>
      <c r="BL85" s="493"/>
      <c r="BM85" s="493"/>
      <c r="BN85" s="493"/>
      <c r="BO85" s="493"/>
      <c r="BP85" s="493"/>
      <c r="BQ85" s="493"/>
      <c r="BR85" s="493"/>
      <c r="BS85" s="493"/>
      <c r="BT85" s="493"/>
      <c r="BU85" s="493"/>
      <c r="BV85" s="493"/>
      <c r="BW85" s="493"/>
      <c r="BX85" s="493"/>
    </row>
    <row r="86" spans="1:76" s="335" customFormat="1" x14ac:dyDescent="0.25">
      <c r="A86" s="340" t="s">
        <v>252</v>
      </c>
      <c r="M86" s="337"/>
      <c r="N86" s="337"/>
      <c r="O86" s="338">
        <v>38.116799999999998</v>
      </c>
      <c r="P86" s="337"/>
      <c r="Q86" s="337"/>
      <c r="R86" s="337"/>
      <c r="S86" s="338"/>
      <c r="T86" s="337"/>
      <c r="U86" s="337"/>
      <c r="V86" s="337"/>
      <c r="W86" s="338">
        <v>27.840499999999999</v>
      </c>
      <c r="X86" s="337"/>
      <c r="Y86" s="337">
        <f>SUM(Y84:Y85)</f>
        <v>0</v>
      </c>
      <c r="Z86" s="337">
        <f>SUM(Z84:Z85)</f>
        <v>25.848299999999998</v>
      </c>
      <c r="AA86" s="337">
        <f>SUM(AA84:AA85)</f>
        <v>25.848299999999998</v>
      </c>
      <c r="AB86" s="337"/>
      <c r="AC86" s="338">
        <f t="shared" ref="AC86:AV86" si="87">SUM(AC84:AC85)</f>
        <v>37.184100000000001</v>
      </c>
      <c r="AD86" s="338">
        <f t="shared" si="87"/>
        <v>48.276399999999995</v>
      </c>
      <c r="AE86" s="338">
        <f t="shared" si="87"/>
        <v>85.46050000000001</v>
      </c>
      <c r="AF86" s="338">
        <f t="shared" si="87"/>
        <v>40.400100000000002</v>
      </c>
      <c r="AG86" s="338">
        <f t="shared" si="87"/>
        <v>13.500399999999999</v>
      </c>
      <c r="AH86" s="338">
        <f t="shared" si="87"/>
        <v>53.900500000000001</v>
      </c>
      <c r="AI86" s="338">
        <f>SUM(AI84:AI85)</f>
        <v>15.9566</v>
      </c>
      <c r="AJ86" s="338">
        <f>SUM(AJ84:AJ85)</f>
        <v>2.415</v>
      </c>
      <c r="AK86" s="338">
        <f>SUM(AK84:AK85)</f>
        <v>18.371600000000001</v>
      </c>
      <c r="AL86" s="338">
        <f t="shared" si="87"/>
        <v>20.0471</v>
      </c>
      <c r="AM86" s="338">
        <f t="shared" si="87"/>
        <v>22.571000000000002</v>
      </c>
      <c r="AN86" s="338">
        <f t="shared" si="87"/>
        <v>42.618099999999998</v>
      </c>
      <c r="AO86" s="338">
        <f t="shared" si="87"/>
        <v>4.9500999999999999</v>
      </c>
      <c r="AP86" s="338">
        <f t="shared" si="87"/>
        <v>14.195</v>
      </c>
      <c r="AQ86" s="338">
        <f>SUM(AQ84:AQ85)</f>
        <v>19.145099999999999</v>
      </c>
      <c r="AR86" s="338">
        <f t="shared" ref="AR86:AS86" si="88">SUM(AR84:AR85)</f>
        <v>0.39629999999999999</v>
      </c>
      <c r="AS86" s="338">
        <f t="shared" si="88"/>
        <v>0</v>
      </c>
      <c r="AT86" s="338">
        <f>SUM(AR86:AS86)</f>
        <v>0.39629999999999999</v>
      </c>
      <c r="AU86" s="338">
        <f t="shared" si="87"/>
        <v>11.084099999999999</v>
      </c>
      <c r="AV86" s="338">
        <f t="shared" si="87"/>
        <v>15.0709</v>
      </c>
      <c r="AW86" s="338">
        <f>SUM(AW84:AW85)</f>
        <v>26.155000000000001</v>
      </c>
      <c r="AX86" s="338">
        <f t="shared" ref="AX86:BX86" si="89">SUM(AX84:AX85)</f>
        <v>14.3841</v>
      </c>
      <c r="AY86" s="338">
        <f t="shared" si="89"/>
        <v>20.921099999999999</v>
      </c>
      <c r="AZ86" s="338">
        <f t="shared" si="89"/>
        <v>35.305199999999999</v>
      </c>
      <c r="BA86" s="338">
        <f t="shared" si="89"/>
        <v>10.76</v>
      </c>
      <c r="BB86" s="338">
        <f t="shared" si="89"/>
        <v>11.680199999999999</v>
      </c>
      <c r="BC86" s="338">
        <f t="shared" si="89"/>
        <v>22.440199999999997</v>
      </c>
      <c r="BD86" s="338">
        <f t="shared" si="89"/>
        <v>8.4273000000000007</v>
      </c>
      <c r="BE86" s="338">
        <f t="shared" si="89"/>
        <v>11.4682</v>
      </c>
      <c r="BF86" s="338">
        <f t="shared" si="89"/>
        <v>19.895499999999998</v>
      </c>
      <c r="BG86" s="338">
        <f t="shared" si="89"/>
        <v>6.7603</v>
      </c>
      <c r="BH86" s="338">
        <f t="shared" si="89"/>
        <v>2.6305000000000001</v>
      </c>
      <c r="BI86" s="338">
        <f>SUM(BG86:BH86)</f>
        <v>9.3908000000000005</v>
      </c>
      <c r="BJ86" s="338">
        <f t="shared" si="89"/>
        <v>4.5602999999999998</v>
      </c>
      <c r="BK86" s="338">
        <f t="shared" si="89"/>
        <v>2.6307</v>
      </c>
      <c r="BL86" s="338">
        <f t="shared" si="89"/>
        <v>7.1909999999999998</v>
      </c>
      <c r="BM86" s="338">
        <f t="shared" si="89"/>
        <v>2.2639</v>
      </c>
      <c r="BN86" s="338">
        <f t="shared" si="89"/>
        <v>2.6032000000000002</v>
      </c>
      <c r="BO86" s="338">
        <f t="shared" si="89"/>
        <v>4.8671000000000006</v>
      </c>
      <c r="BP86" s="338">
        <f t="shared" si="89"/>
        <v>16.871600000000001</v>
      </c>
      <c r="BQ86" s="338">
        <f t="shared" si="89"/>
        <v>17.8081</v>
      </c>
      <c r="BR86" s="338">
        <f t="shared" si="89"/>
        <v>34.679699999999997</v>
      </c>
      <c r="BS86" s="338">
        <f t="shared" si="89"/>
        <v>0.6804</v>
      </c>
      <c r="BT86" s="338">
        <f t="shared" si="89"/>
        <v>1.0201</v>
      </c>
      <c r="BU86" s="338">
        <f t="shared" si="89"/>
        <v>1.7004999999999999</v>
      </c>
      <c r="BV86" s="338">
        <f t="shared" si="89"/>
        <v>10.34</v>
      </c>
      <c r="BW86" s="338">
        <f t="shared" si="89"/>
        <v>10.2601</v>
      </c>
      <c r="BX86" s="338">
        <f t="shared" si="89"/>
        <v>20.600099999999998</v>
      </c>
    </row>
    <row r="87" spans="1:76" s="335" customFormat="1" x14ac:dyDescent="0.25">
      <c r="A87" s="340" t="s">
        <v>241</v>
      </c>
      <c r="M87" s="337"/>
      <c r="N87" s="337">
        <v>55.804299999999998</v>
      </c>
      <c r="O87" s="338">
        <v>55.804299999999998</v>
      </c>
      <c r="P87" s="337"/>
      <c r="Q87" s="337"/>
      <c r="R87" s="337">
        <v>94.500299999999996</v>
      </c>
      <c r="S87" s="338">
        <v>94.500299999999996</v>
      </c>
      <c r="T87" s="337">
        <v>35.700299999999999</v>
      </c>
      <c r="U87" s="337"/>
      <c r="V87" s="337">
        <v>40.422699999999999</v>
      </c>
      <c r="W87" s="338">
        <v>40.422699999999999</v>
      </c>
      <c r="X87" s="337">
        <v>20.9985</v>
      </c>
      <c r="Y87" s="337">
        <v>0</v>
      </c>
      <c r="Z87" s="337">
        <v>38.425400000000003</v>
      </c>
      <c r="AA87" s="337">
        <f>SUM(Y87:Z87)</f>
        <v>38.425400000000003</v>
      </c>
      <c r="AB87" s="337"/>
      <c r="AC87" s="338">
        <v>44.920099999999998</v>
      </c>
      <c r="AD87" s="338">
        <v>59.880499999999998</v>
      </c>
      <c r="AE87" s="338">
        <f>SUM(AC87:AD87)</f>
        <v>104.8006</v>
      </c>
      <c r="AF87" s="338">
        <v>48.900100000000002</v>
      </c>
      <c r="AG87" s="338">
        <v>17.8505</v>
      </c>
      <c r="AH87" s="338">
        <f>SUM(AF87:AG87)</f>
        <v>66.750600000000006</v>
      </c>
      <c r="AI87" s="338">
        <v>16.564800000000002</v>
      </c>
      <c r="AJ87" s="338">
        <v>3.306</v>
      </c>
      <c r="AK87" s="338">
        <f>SUM(AI87:AJ87)</f>
        <v>19.870800000000003</v>
      </c>
      <c r="AL87" s="338">
        <v>23.947099999999999</v>
      </c>
      <c r="AM87" s="338">
        <v>28.421099999999999</v>
      </c>
      <c r="AN87" s="338">
        <f>SUM(AL87:AM87)</f>
        <v>52.368200000000002</v>
      </c>
      <c r="AO87" s="338">
        <v>5.2500999999999998</v>
      </c>
      <c r="AP87" s="338">
        <v>15.6953</v>
      </c>
      <c r="AQ87" s="338">
        <f>SUM(AO87:AP87)</f>
        <v>20.945399999999999</v>
      </c>
      <c r="AR87" s="338">
        <f>SUM(AR86)</f>
        <v>0.39629999999999999</v>
      </c>
      <c r="AS87" s="338">
        <f>SUM(AS86)</f>
        <v>0</v>
      </c>
      <c r="AT87" s="338">
        <f>SUM(AR87:AS87)</f>
        <v>0.39629999999999999</v>
      </c>
      <c r="AU87" s="338">
        <v>14.3841</v>
      </c>
      <c r="AV87" s="338">
        <v>20.921099999999999</v>
      </c>
      <c r="AW87" s="338">
        <f>SUM(AU87:AV87)</f>
        <v>35.305199999999999</v>
      </c>
      <c r="AX87" s="338">
        <f t="shared" ref="AX87:AZ87" si="90">SUM(AX86)</f>
        <v>14.3841</v>
      </c>
      <c r="AY87" s="338">
        <f t="shared" si="90"/>
        <v>20.921099999999999</v>
      </c>
      <c r="AZ87" s="338">
        <f t="shared" si="90"/>
        <v>35.305199999999999</v>
      </c>
      <c r="BA87" s="337">
        <f>SUM(BA86)</f>
        <v>10.76</v>
      </c>
      <c r="BB87" s="337">
        <f>SUM(BB86)</f>
        <v>11.680199999999999</v>
      </c>
      <c r="BC87" s="338">
        <f>SUM(BC86)</f>
        <v>22.440199999999997</v>
      </c>
      <c r="BD87" s="338">
        <f t="shared" ref="BD87:BF87" si="91">SUM(BD86)</f>
        <v>8.4273000000000007</v>
      </c>
      <c r="BE87" s="338">
        <f t="shared" si="91"/>
        <v>11.4682</v>
      </c>
      <c r="BF87" s="338">
        <f t="shared" si="91"/>
        <v>19.895499999999998</v>
      </c>
      <c r="BG87" s="337">
        <f>SUM(BG86)</f>
        <v>6.7603</v>
      </c>
      <c r="BH87" s="337">
        <f>SUM(BH86)</f>
        <v>2.6305000000000001</v>
      </c>
      <c r="BI87" s="337">
        <f>SUM(BI86)</f>
        <v>9.3908000000000005</v>
      </c>
      <c r="BJ87" s="337">
        <f t="shared" ref="BJ87:BR87" si="92">SUM(BJ86)</f>
        <v>4.5602999999999998</v>
      </c>
      <c r="BK87" s="337">
        <f t="shared" si="92"/>
        <v>2.6307</v>
      </c>
      <c r="BL87" s="337">
        <f t="shared" si="92"/>
        <v>7.1909999999999998</v>
      </c>
      <c r="BM87" s="337">
        <v>2.2639</v>
      </c>
      <c r="BN87" s="337">
        <v>2.6032000000000002</v>
      </c>
      <c r="BO87" s="337">
        <f>SUM(BM87:BN87)</f>
        <v>4.8671000000000006</v>
      </c>
      <c r="BP87" s="337">
        <f t="shared" si="92"/>
        <v>16.871600000000001</v>
      </c>
      <c r="BQ87" s="337">
        <f t="shared" si="92"/>
        <v>17.8081</v>
      </c>
      <c r="BR87" s="337">
        <f t="shared" si="92"/>
        <v>34.679699999999997</v>
      </c>
      <c r="BS87" s="493">
        <v>0.6804</v>
      </c>
      <c r="BT87" s="493">
        <v>1.0201</v>
      </c>
      <c r="BU87" s="493">
        <f>SUM(BS87:BT87)</f>
        <v>1.7004999999999999</v>
      </c>
      <c r="BV87" s="493">
        <v>10.34</v>
      </c>
      <c r="BW87" s="493">
        <v>10.2601</v>
      </c>
      <c r="BX87" s="493">
        <f>SUM(BV87:BW87)</f>
        <v>20.600099999999998</v>
      </c>
    </row>
  </sheetData>
  <mergeCells count="22">
    <mergeCell ref="BS1:BU1"/>
    <mergeCell ref="BV1:BX1"/>
    <mergeCell ref="B1:D1"/>
    <mergeCell ref="E1:H1"/>
    <mergeCell ref="I1:L1"/>
    <mergeCell ref="M1:P1"/>
    <mergeCell ref="Q1:T1"/>
    <mergeCell ref="U1:X1"/>
    <mergeCell ref="Y1:AB1"/>
    <mergeCell ref="AI1:AK1"/>
    <mergeCell ref="AO1:AQ1"/>
    <mergeCell ref="AU1:AW1"/>
    <mergeCell ref="AL1:AN1"/>
    <mergeCell ref="AC1:AE1"/>
    <mergeCell ref="BJ1:BL1"/>
    <mergeCell ref="BP1:BR1"/>
    <mergeCell ref="BM1:BO1"/>
    <mergeCell ref="BA1:BC1"/>
    <mergeCell ref="BG1:BI1"/>
    <mergeCell ref="AR1:AT1"/>
    <mergeCell ref="AX1:AZ1"/>
    <mergeCell ref="BD1:B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Child Budget</vt:lpstr>
      <vt:lpstr>Revenue</vt:lpstr>
      <vt:lpstr>Capital</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BARC</dc:creator>
  <cp:lastModifiedBy>admin</cp:lastModifiedBy>
  <dcterms:created xsi:type="dcterms:W3CDTF">2017-03-20T06:28:38Z</dcterms:created>
  <dcterms:modified xsi:type="dcterms:W3CDTF">2022-03-09T11:55:29Z</dcterms:modified>
</cp:coreProperties>
</file>